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32" firstSheet="1" activeTab="1"/>
  </bookViews>
  <sheets>
    <sheet name="CAPA" sheetId="1" r:id="rId1"/>
    <sheet name="Planilha de Preço_CONSULTORIA" sheetId="2" r:id="rId2"/>
    <sheet name="Serviços gráficos" sheetId="3" r:id="rId3"/>
    <sheet name="CRONOGRAMA" sheetId="4" r:id="rId4"/>
    <sheet name="DESPESAS FISCAIS" sheetId="5" r:id="rId5"/>
    <sheet name="ENCARGOS SOCIAI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3">'CRONOGRAMA'!$A$1:$C$8</definedName>
    <definedName name="_xlnm.Print_Area" localSheetId="1">'Planilha de Preço_CONSULTORIA'!$A$1:$J$54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<sst xmlns="http://schemas.openxmlformats.org/spreadsheetml/2006/main" count="202" uniqueCount="165">
  <si>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</si>
  <si>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</si>
  <si>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</si>
  <si>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</si>
  <si>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</si>
  <si>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</si>
  <si>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A.1 - PESSOAL DE NÍVEL SUPERIOR</t>
  </si>
  <si>
    <t>Subtotal A</t>
  </si>
  <si>
    <t>Subtotal B</t>
  </si>
  <si>
    <t>Subtotal C</t>
  </si>
  <si>
    <t>D)  DESPESAS GERAIS</t>
  </si>
  <si>
    <t>II.1 - REMUNERAÇÃO DA EMPRESA: (12,00 % do Item I)</t>
  </si>
  <si>
    <t>Subtotal II.1</t>
  </si>
  <si>
    <t>Subtotal II.2</t>
  </si>
  <si>
    <t>P0</t>
  </si>
  <si>
    <t xml:space="preserve">MESES </t>
  </si>
  <si>
    <t xml:space="preserve">PREÇO UNITÁRIO (R$)/Mês         </t>
  </si>
  <si>
    <t>TOTAL  I (A+B+C+D)</t>
  </si>
  <si>
    <t>TOTAL  II - CUSTOS INDIRETOS</t>
  </si>
  <si>
    <t>CRONOGRAMA FÍSICO-FINANCEIRO</t>
  </si>
  <si>
    <t>A.2 - PESSOAL NÍVEL TÉCNICO</t>
  </si>
  <si>
    <t>Coordenador Geral</t>
  </si>
  <si>
    <t>A.3 - PESSOAL NÍVEL AUXILIAR</t>
  </si>
  <si>
    <t>OBJETO:</t>
  </si>
  <si>
    <t>Engenheiro (projeto Inst.Combate a incêndio)</t>
  </si>
  <si>
    <t>Engenheiro (projeto de Climatização)</t>
  </si>
  <si>
    <t>Engenheiro (orçamento e plano de execução)</t>
  </si>
  <si>
    <t>Desenhista Cadista</t>
  </si>
  <si>
    <t>Percentual Acumulado / Total (%)</t>
  </si>
  <si>
    <t>Valor Acumulado / Total (R$)</t>
  </si>
  <si>
    <t>PRODUTO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</si>
  <si>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</si>
  <si>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</si>
  <si>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</si>
  <si>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</si>
  <si>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</si>
  <si>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</si>
  <si>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</si>
  <si>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</si>
  <si>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</si>
  <si>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</si>
  <si>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</si>
  <si>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</si>
  <si>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</si>
  <si>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</si>
  <si>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</si>
  <si>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</si>
  <si>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</si>
  <si>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</si>
  <si>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</si>
  <si>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</si>
  <si>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</si>
  <si>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</si>
  <si>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</si>
  <si>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</si>
  <si>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</si>
  <si>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C)  CUSTOS ADMINISTRATIVOS 30,00 % de A</t>
  </si>
  <si>
    <t>Engenheiro Eletricista (projeto de instalações elétricas)</t>
  </si>
  <si>
    <t>Engenheiro (projeto  drenagem de águas pluviais)</t>
  </si>
  <si>
    <t>Engenheiro (projeto  Inst. Hidro-sanitarias)</t>
  </si>
  <si>
    <t>Engenheiro (projeto de instalações de comunicações)</t>
  </si>
  <si>
    <t>Engenheiro (projeto de instalações mecânicas)</t>
  </si>
  <si>
    <t>Engenheiro (projeto de instalações fluídos-mecânicas)</t>
  </si>
  <si>
    <t>Arquiteto (projeto executivo de arquitetura)</t>
  </si>
  <si>
    <t>ELABORAÇÃO DE PROJETOS COMPLEMENTARES DE ENGENHARIA E DETALHAMENTO DE PROJETO DE ARQUITETURA</t>
  </si>
  <si>
    <t>PLANILHA DE PREÇOS UNITÁRIOS</t>
  </si>
  <si>
    <t>CUSTO TOTAL(TOTAL I + TOTAL II)</t>
  </si>
  <si>
    <t>Memoriais Técnicos</t>
  </si>
  <si>
    <t>Entrega dos Projetos, Projetos Executivos e Memoriais Técnicos</t>
  </si>
  <si>
    <t>30 dias</t>
  </si>
  <si>
    <t>Após Aprovação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</si>
  <si>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</si>
  <si>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</si>
  <si>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</si>
  <si>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</si>
  <si>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</si>
  <si>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</si>
  <si>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</si>
  <si>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II.2 - DESPESAS FISCAIS:  (13,96% de I + II.1)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</si>
  <si>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</si>
  <si>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</si>
  <si>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</si>
  <si>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</si>
  <si>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</si>
  <si>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</si>
  <si>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</si>
  <si>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</si>
  <si>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</si>
  <si>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</si>
  <si>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</si>
  <si>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</si>
  <si>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</si>
  <si>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</si>
  <si>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</si>
  <si>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</si>
  <si>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</si>
  <si>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</si>
  <si>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</si>
  <si>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</si>
  <si>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</si>
  <si>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</si>
  <si>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</si>
  <si>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</si>
  <si>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</si>
  <si>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</si>
  <si>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</si>
  <si>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</si>
  <si>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</si>
  <si>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</si>
  <si>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</si>
  <si>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</si>
  <si>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</si>
  <si>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</si>
  <si>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</si>
  <si>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</si>
  <si>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</si>
  <si>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</si>
  <si>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</si>
  <si>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</si>
  <si>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</si>
  <si>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</si>
  <si>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</si>
  <si>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</si>
  <si>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</si>
  <si>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</si>
  <si>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</si>
  <si>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</si>
  <si>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</si>
  <si>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</si>
  <si>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</si>
  <si>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</si>
  <si>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</si>
  <si>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</si>
  <si>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</si>
  <si>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</si>
  <si>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</si>
  <si>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</si>
  <si>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</si>
  <si>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</si>
  <si>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</si>
  <si>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</si>
  <si>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</si>
  <si>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</si>
  <si>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</si>
  <si>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</si>
  <si>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</si>
  <si>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</si>
  <si>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</si>
  <si>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</si>
  <si>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B)  ENCARGOS SOCIAIS  84,04 % de A</t>
  </si>
  <si>
    <t>P1</t>
  </si>
  <si>
    <t>T2</t>
  </si>
  <si>
    <t>A0</t>
  </si>
  <si>
    <t>p1</t>
  </si>
  <si>
    <t>p2</t>
  </si>
  <si>
    <t xml:space="preserve">PREÇO 
TOTAL (R$) </t>
  </si>
  <si>
    <t>Nº DE 
HOMENS
 X 
MÊS</t>
  </si>
  <si>
    <t>Participação Mensal
 Média(%)</t>
  </si>
  <si>
    <t>Engenheiro de Estruturas</t>
  </si>
  <si>
    <t>Engenheiro de Estruturas - FUNDAÇÕES</t>
  </si>
  <si>
    <t>SINAPI</t>
  </si>
  <si>
    <t>DATA BASE: JUNHO/2016- TABELA SINAPI</t>
  </si>
  <si>
    <t>ELABORAÇÃO DE PROJETO BÁSICO, EXECUTIVO E DETALHAMENTOS DE INSTALAÇÕES MECÂNICAS DE AR-CONDICIONADO CENTRAL, SISTEMA DE VENTILAÇÃO FORÇADA E EXAUSTÃO MECÂNICA, SISTEMAS DE FILTRAGEM DE AR NAS ÁREAS CRÍTICAS E AUTOMAÇÃO DO SISTEMA DE AR-CONDICIONADO CENTRAL</t>
  </si>
  <si>
    <t xml:space="preserve"> (DATA-BASE: JUNHO/2016)</t>
  </si>
  <si>
    <t xml:space="preserve"> Projeto CLIMATIZAÇÃO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</si>
</sst>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</numFmts>
  <fonts count="66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167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7" fillId="33" borderId="12" xfId="56" applyFont="1" applyFill="1" applyBorder="1" applyAlignment="1">
      <alignment horizontal="center" vertical="center"/>
      <protection/>
    </xf>
    <xf numFmtId="169" fontId="7" fillId="33" borderId="12" xfId="56" applyNumberFormat="1" applyFont="1" applyFill="1" applyBorder="1" applyAlignment="1">
      <alignment horizontal="center" vertical="center"/>
      <protection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1" fontId="7" fillId="33" borderId="12" xfId="56" applyNumberFormat="1" applyFont="1" applyFill="1" applyBorder="1" applyAlignment="1" quotePrefix="1">
      <alignment horizontal="center" vertical="center"/>
      <protection/>
    </xf>
    <xf numFmtId="40" fontId="7" fillId="33" borderId="0" xfId="56" applyNumberFormat="1" applyFont="1" applyFill="1" applyAlignment="1">
      <alignment vertical="center"/>
      <protection/>
    </xf>
    <xf numFmtId="40" fontId="7" fillId="33" borderId="12" xfId="62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left" vertical="center" indent="2"/>
    </xf>
    <xf numFmtId="0" fontId="7" fillId="33" borderId="12" xfId="56" applyFont="1" applyFill="1" applyBorder="1" applyAlignment="1">
      <alignment vertical="center"/>
      <protection/>
    </xf>
    <xf numFmtId="0" fontId="7" fillId="33" borderId="12" xfId="56" applyFont="1" applyFill="1" applyBorder="1" applyAlignment="1" quotePrefix="1">
      <alignment horizontal="center" vertical="center"/>
      <protection/>
    </xf>
    <xf numFmtId="0" fontId="8" fillId="33" borderId="0" xfId="0" applyFont="1" applyFill="1" applyAlignment="1">
      <alignment horizontal="justify"/>
    </xf>
    <xf numFmtId="40" fontId="7" fillId="33" borderId="0" xfId="62" applyFont="1" applyFill="1" applyAlignment="1">
      <alignment horizontal="right"/>
    </xf>
    <xf numFmtId="167" fontId="7" fillId="33" borderId="0" xfId="56" applyNumberFormat="1" applyFont="1" applyFill="1">
      <alignment/>
      <protection/>
    </xf>
    <xf numFmtId="10" fontId="7" fillId="33" borderId="0" xfId="59" applyNumberFormat="1" applyFont="1" applyFill="1" applyAlignment="1">
      <alignment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166" fontId="19" fillId="33" borderId="0" xfId="53" applyFont="1" applyFill="1" applyAlignment="1">
      <alignment horizontal="right"/>
    </xf>
    <xf numFmtId="10" fontId="18" fillId="34" borderId="0" xfId="56" applyNumberFormat="1" applyFont="1" applyFill="1">
      <alignment/>
      <protection/>
    </xf>
    <xf numFmtId="0" fontId="7" fillId="33" borderId="0" xfId="56" applyFont="1" applyFill="1" applyAlignment="1">
      <alignment horizontal="right"/>
      <protection/>
    </xf>
    <xf numFmtId="0" fontId="8" fillId="33" borderId="0" xfId="0" applyFont="1" applyFill="1" applyAlignment="1">
      <alignment wrapText="1"/>
    </xf>
    <xf numFmtId="166" fontId="25" fillId="35" borderId="16" xfId="53" applyFont="1" applyFill="1" applyBorder="1" applyAlignment="1">
      <alignment horizontal="center"/>
    </xf>
    <xf numFmtId="0" fontId="25" fillId="35" borderId="17" xfId="0" applyFont="1" applyFill="1" applyBorder="1" applyAlignment="1">
      <alignment horizontal="left"/>
    </xf>
    <xf numFmtId="0" fontId="25" fillId="35" borderId="18" xfId="0" applyFont="1" applyFill="1" applyBorder="1" applyAlignment="1">
      <alignment horizontal="left"/>
    </xf>
    <xf numFmtId="0" fontId="25" fillId="33" borderId="0" xfId="0" applyFont="1" applyFill="1" applyAlignment="1">
      <alignment wrapText="1"/>
    </xf>
    <xf numFmtId="0" fontId="26" fillId="33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40" fontId="25" fillId="33" borderId="19" xfId="0" applyNumberFormat="1" applyFont="1" applyFill="1" applyBorder="1" applyAlignment="1">
      <alignment horizontal="center"/>
    </xf>
    <xf numFmtId="0" fontId="25" fillId="33" borderId="20" xfId="0" applyFont="1" applyFill="1" applyBorder="1" applyAlignment="1">
      <alignment horizontal="distributed" vertical="distributed" wrapText="1"/>
    </xf>
    <xf numFmtId="0" fontId="25" fillId="33" borderId="21" xfId="0" applyFont="1" applyFill="1" applyBorder="1" applyAlignment="1">
      <alignment horizontal="distributed" vertical="distributed" wrapText="1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166" fontId="0" fillId="33" borderId="22" xfId="53" applyFont="1" applyFill="1" applyBorder="1" applyAlignment="1">
      <alignment horizontal="left"/>
    </xf>
    <xf numFmtId="0" fontId="12" fillId="33" borderId="11" xfId="0" applyFont="1" applyFill="1" applyBorder="1" applyAlignment="1">
      <alignment horizontal="left" vertical="center" indent="2"/>
    </xf>
    <xf numFmtId="0" fontId="7" fillId="33" borderId="11" xfId="56" applyFont="1" applyFill="1" applyBorder="1" applyAlignment="1">
      <alignment vertical="center"/>
      <protection/>
    </xf>
    <xf numFmtId="1" fontId="7" fillId="33" borderId="11" xfId="56" applyNumberFormat="1" applyFont="1" applyFill="1" applyBorder="1" applyAlignment="1" quotePrefix="1">
      <alignment horizontal="center" vertical="center"/>
      <protection/>
    </xf>
    <xf numFmtId="0" fontId="7" fillId="33" borderId="11" xfId="56" applyFont="1" applyFill="1" applyBorder="1" applyAlignment="1" quotePrefix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169" fontId="7" fillId="33" borderId="11" xfId="56" applyNumberFormat="1" applyFont="1" applyFill="1" applyBorder="1" applyAlignment="1">
      <alignment horizontal="center" vertical="center"/>
      <protection/>
    </xf>
    <xf numFmtId="40" fontId="7" fillId="33" borderId="11" xfId="62" applyFont="1" applyFill="1" applyBorder="1" applyAlignment="1">
      <alignment horizontal="right" vertical="center"/>
    </xf>
    <xf numFmtId="10" fontId="25" fillId="33" borderId="23" xfId="0" applyNumberFormat="1" applyFont="1" applyFill="1" applyBorder="1" applyAlignment="1">
      <alignment horizontal="center" wrapText="1"/>
    </xf>
    <xf numFmtId="0" fontId="25" fillId="33" borderId="21" xfId="0" applyFont="1" applyFill="1" applyBorder="1" applyAlignment="1">
      <alignment horizontal="center" vertical="distributed" wrapText="1"/>
    </xf>
    <xf numFmtId="0" fontId="16" fillId="33" borderId="0" xfId="0" applyFont="1" applyFill="1" applyAlignment="1">
      <alignment/>
    </xf>
    <xf numFmtId="10" fontId="25" fillId="35" borderId="19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10" fontId="29" fillId="0" borderId="0" xfId="0" applyNumberFormat="1" applyFont="1" applyAlignment="1">
      <alignment/>
    </xf>
    <xf numFmtId="0" fontId="25" fillId="0" borderId="22" xfId="0" applyFont="1" applyBorder="1" applyAlignment="1">
      <alignment/>
    </xf>
    <xf numFmtId="10" fontId="25" fillId="0" borderId="22" xfId="0" applyNumberFormat="1" applyFont="1" applyBorder="1" applyAlignment="1">
      <alignment/>
    </xf>
    <xf numFmtId="0" fontId="25" fillId="0" borderId="22" xfId="0" applyFont="1" applyBorder="1" applyAlignment="1" quotePrefix="1">
      <alignment/>
    </xf>
    <xf numFmtId="10" fontId="31" fillId="36" borderId="24" xfId="57" applyNumberFormat="1" applyFont="1" applyFill="1" applyBorder="1" applyAlignment="1">
      <alignment horizontal="center" vertical="center"/>
      <protection/>
    </xf>
    <xf numFmtId="0" fontId="30" fillId="37" borderId="22" xfId="57" applyFont="1" applyFill="1" applyBorder="1" applyAlignment="1">
      <alignment horizontal="center" vertical="center"/>
      <protection/>
    </xf>
    <xf numFmtId="0" fontId="32" fillId="37" borderId="22" xfId="57" applyFont="1" applyFill="1" applyBorder="1" applyAlignment="1">
      <alignment horizontal="center" vertical="center"/>
      <protection/>
    </xf>
    <xf numFmtId="0" fontId="32" fillId="37" borderId="22" xfId="57" applyFont="1" applyFill="1" applyBorder="1" applyAlignment="1">
      <alignment horizontal="left" vertical="center"/>
      <protection/>
    </xf>
    <xf numFmtId="10" fontId="32" fillId="37" borderId="22" xfId="57" applyNumberFormat="1" applyFont="1" applyFill="1" applyBorder="1" applyAlignment="1">
      <alignment horizontal="center" vertical="center"/>
      <protection/>
    </xf>
    <xf numFmtId="0" fontId="30" fillId="37" borderId="22" xfId="57" applyFont="1" applyFill="1" applyBorder="1" applyAlignment="1">
      <alignment horizontal="left" vertical="center"/>
      <protection/>
    </xf>
    <xf numFmtId="10" fontId="30" fillId="36" borderId="22" xfId="57" applyNumberFormat="1" applyFont="1" applyFill="1" applyBorder="1" applyAlignment="1">
      <alignment horizontal="center" vertical="center"/>
      <protection/>
    </xf>
    <xf numFmtId="10" fontId="32" fillId="38" borderId="22" xfId="57" applyNumberFormat="1" applyFont="1" applyFill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/>
    </xf>
    <xf numFmtId="10" fontId="25" fillId="39" borderId="22" xfId="59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67" fontId="0" fillId="33" borderId="0" xfId="71" applyFont="1" applyFill="1" applyAlignment="1">
      <alignment/>
    </xf>
    <xf numFmtId="0" fontId="8" fillId="33" borderId="15" xfId="56" applyFont="1" applyFill="1" applyBorder="1">
      <alignment/>
      <protection/>
    </xf>
    <xf numFmtId="0" fontId="8" fillId="33" borderId="11" xfId="56" applyFont="1" applyFill="1" applyBorder="1">
      <alignment/>
      <protection/>
    </xf>
    <xf numFmtId="0" fontId="8" fillId="33" borderId="11" xfId="56" applyFont="1" applyFill="1" applyBorder="1" applyAlignment="1">
      <alignment vertical="center"/>
      <protection/>
    </xf>
    <xf numFmtId="0" fontId="15" fillId="33" borderId="11" xfId="0" applyFont="1" applyFill="1" applyBorder="1" applyAlignment="1">
      <alignment vertical="center"/>
    </xf>
    <xf numFmtId="0" fontId="8" fillId="33" borderId="13" xfId="56" applyFont="1" applyFill="1" applyBorder="1" applyAlignment="1">
      <alignment vertical="center"/>
      <protection/>
    </xf>
    <xf numFmtId="0" fontId="27" fillId="33" borderId="11" xfId="0" applyFont="1" applyFill="1" applyBorder="1" applyAlignment="1">
      <alignment vertical="center"/>
    </xf>
    <xf numFmtId="0" fontId="7" fillId="33" borderId="13" xfId="56" applyFont="1" applyFill="1" applyBorder="1" applyAlignment="1">
      <alignment vertical="center"/>
      <protection/>
    </xf>
    <xf numFmtId="0" fontId="12" fillId="33" borderId="25" xfId="0" applyFont="1" applyFill="1" applyBorder="1" applyAlignment="1">
      <alignment horizontal="left" vertical="center"/>
    </xf>
    <xf numFmtId="0" fontId="7" fillId="33" borderId="26" xfId="56" applyFont="1" applyFill="1" applyBorder="1" applyAlignment="1">
      <alignment horizontal="center" vertical="center"/>
      <protection/>
    </xf>
    <xf numFmtId="1" fontId="7" fillId="33" borderId="26" xfId="56" applyNumberFormat="1" applyFont="1" applyFill="1" applyBorder="1" applyAlignment="1">
      <alignment horizontal="center" vertical="center"/>
      <protection/>
    </xf>
    <xf numFmtId="169" fontId="7" fillId="33" borderId="26" xfId="56" applyNumberFormat="1" applyFont="1" applyFill="1" applyBorder="1" applyAlignment="1">
      <alignment horizontal="center" vertical="center"/>
      <protection/>
    </xf>
    <xf numFmtId="167" fontId="12" fillId="33" borderId="27" xfId="71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7" fillId="33" borderId="22" xfId="56" applyFont="1" applyFill="1" applyBorder="1" applyAlignment="1">
      <alignment horizontal="center" vertical="center"/>
      <protection/>
    </xf>
    <xf numFmtId="1" fontId="7" fillId="33" borderId="22" xfId="56" applyNumberFormat="1" applyFont="1" applyFill="1" applyBorder="1" applyAlignment="1">
      <alignment horizontal="center" vertical="center"/>
      <protection/>
    </xf>
    <xf numFmtId="2" fontId="7" fillId="33" borderId="22" xfId="56" applyNumberFormat="1" applyFont="1" applyFill="1" applyBorder="1" applyAlignment="1">
      <alignment horizontal="center" vertical="center"/>
      <protection/>
    </xf>
    <xf numFmtId="167" fontId="12" fillId="33" borderId="22" xfId="71" applyFont="1" applyFill="1" applyBorder="1" applyAlignment="1">
      <alignment horizontal="left" vertical="center"/>
    </xf>
    <xf numFmtId="40" fontId="7" fillId="33" borderId="22" xfId="62" applyFont="1" applyFill="1" applyBorder="1" applyAlignment="1">
      <alignment horizontal="right" vertical="center"/>
    </xf>
    <xf numFmtId="0" fontId="8" fillId="33" borderId="25" xfId="56" applyFont="1" applyFill="1" applyBorder="1" applyAlignment="1">
      <alignment vertical="center"/>
      <protection/>
    </xf>
    <xf numFmtId="0" fontId="12" fillId="33" borderId="28" xfId="0" applyFont="1" applyFill="1" applyBorder="1" applyAlignment="1">
      <alignment horizontal="left" vertical="center" indent="2"/>
    </xf>
    <xf numFmtId="0" fontId="12" fillId="33" borderId="29" xfId="0" applyFont="1" applyFill="1" applyBorder="1" applyAlignment="1">
      <alignment horizontal="left" vertical="center" indent="2"/>
    </xf>
    <xf numFmtId="0" fontId="15" fillId="33" borderId="22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left" vertical="center" indent="2"/>
    </xf>
    <xf numFmtId="1" fontId="7" fillId="33" borderId="22" xfId="56" applyNumberFormat="1" applyFont="1" applyFill="1" applyBorder="1" applyAlignment="1" quotePrefix="1">
      <alignment horizontal="center" vertical="center"/>
      <protection/>
    </xf>
    <xf numFmtId="0" fontId="7" fillId="33" borderId="30" xfId="56" applyFont="1" applyFill="1" applyBorder="1">
      <alignment/>
      <protection/>
    </xf>
    <xf numFmtId="0" fontId="7" fillId="33" borderId="31" xfId="56" applyFont="1" applyFill="1" applyBorder="1">
      <alignment/>
      <protection/>
    </xf>
    <xf numFmtId="40" fontId="9" fillId="33" borderId="31" xfId="62" applyFont="1" applyFill="1" applyBorder="1" applyAlignment="1">
      <alignment horizontal="right"/>
    </xf>
    <xf numFmtId="40" fontId="7" fillId="33" borderId="32" xfId="62" applyFont="1" applyFill="1" applyBorder="1" applyAlignment="1">
      <alignment horizontal="right"/>
    </xf>
    <xf numFmtId="0" fontId="7" fillId="33" borderId="33" xfId="56" applyFont="1" applyFill="1" applyBorder="1">
      <alignment/>
      <protection/>
    </xf>
    <xf numFmtId="0" fontId="7" fillId="33" borderId="34" xfId="56" applyFont="1" applyFill="1" applyBorder="1">
      <alignment/>
      <protection/>
    </xf>
    <xf numFmtId="167" fontId="7" fillId="33" borderId="34" xfId="71" applyFont="1" applyFill="1" applyBorder="1" applyAlignment="1">
      <alignment/>
    </xf>
    <xf numFmtId="40" fontId="7" fillId="33" borderId="34" xfId="62" applyFont="1" applyFill="1" applyBorder="1" applyAlignment="1">
      <alignment horizontal="right"/>
    </xf>
    <xf numFmtId="40" fontId="7" fillId="33" borderId="35" xfId="62" applyFont="1" applyFill="1" applyBorder="1" applyAlignment="1">
      <alignment horizontal="right"/>
    </xf>
    <xf numFmtId="0" fontId="8" fillId="33" borderId="36" xfId="56" applyFont="1" applyFill="1" applyBorder="1">
      <alignment/>
      <protection/>
    </xf>
    <xf numFmtId="0" fontId="12" fillId="33" borderId="37" xfId="0" applyFont="1" applyFill="1" applyBorder="1" applyAlignment="1">
      <alignment horizontal="left" vertical="center"/>
    </xf>
    <xf numFmtId="0" fontId="8" fillId="33" borderId="38" xfId="56" applyFont="1" applyFill="1" applyBorder="1">
      <alignment/>
      <protection/>
    </xf>
    <xf numFmtId="0" fontId="12" fillId="33" borderId="39" xfId="0" applyFont="1" applyFill="1" applyBorder="1" applyAlignment="1">
      <alignment horizontal="left" vertical="center"/>
    </xf>
    <xf numFmtId="0" fontId="8" fillId="33" borderId="38" xfId="56" applyFont="1" applyFill="1" applyBorder="1" applyAlignment="1">
      <alignment vertical="center"/>
      <protection/>
    </xf>
    <xf numFmtId="0" fontId="12" fillId="33" borderId="40" xfId="0" applyFont="1" applyFill="1" applyBorder="1" applyAlignment="1">
      <alignment horizontal="left" vertical="center"/>
    </xf>
    <xf numFmtId="40" fontId="7" fillId="33" borderId="41" xfId="62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left" vertical="center"/>
    </xf>
    <xf numFmtId="0" fontId="8" fillId="33" borderId="42" xfId="56" applyFont="1" applyFill="1" applyBorder="1" applyAlignment="1">
      <alignment vertical="center"/>
      <protection/>
    </xf>
    <xf numFmtId="0" fontId="12" fillId="33" borderId="43" xfId="0" applyFont="1" applyFill="1" applyBorder="1" applyAlignment="1">
      <alignment horizontal="left" vertical="center"/>
    </xf>
    <xf numFmtId="0" fontId="12" fillId="33" borderId="44" xfId="0" applyFont="1" applyFill="1" applyBorder="1" applyAlignment="1">
      <alignment horizontal="left" vertical="center" indent="2"/>
    </xf>
    <xf numFmtId="0" fontId="12" fillId="33" borderId="45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vertical="center"/>
    </xf>
    <xf numFmtId="40" fontId="7" fillId="33" borderId="46" xfId="62" applyFont="1" applyFill="1" applyBorder="1" applyAlignment="1">
      <alignment horizontal="right" vertical="center"/>
    </xf>
    <xf numFmtId="40" fontId="8" fillId="33" borderId="46" xfId="62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vertical="center"/>
    </xf>
    <xf numFmtId="0" fontId="7" fillId="33" borderId="38" xfId="56" applyFont="1" applyFill="1" applyBorder="1" applyAlignment="1">
      <alignment vertical="center"/>
      <protection/>
    </xf>
    <xf numFmtId="40" fontId="8" fillId="33" borderId="41" xfId="62" applyFont="1" applyFill="1" applyBorder="1" applyAlignment="1">
      <alignment horizontal="right" vertic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166" fontId="0" fillId="33" borderId="22" xfId="53" applyFont="1" applyFill="1" applyBorder="1" applyAlignment="1">
      <alignment/>
    </xf>
    <xf numFmtId="166" fontId="0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6" fillId="33" borderId="47" xfId="0" applyFont="1" applyFill="1" applyBorder="1" applyAlignment="1">
      <alignment/>
    </xf>
    <xf numFmtId="0" fontId="16" fillId="33" borderId="48" xfId="0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16" fillId="33" borderId="34" xfId="0" applyFont="1" applyFill="1" applyBorder="1" applyAlignment="1">
      <alignment/>
    </xf>
    <xf numFmtId="0" fontId="16" fillId="33" borderId="35" xfId="0" applyFont="1" applyFill="1" applyBorder="1" applyAlignment="1">
      <alignment/>
    </xf>
    <xf numFmtId="0" fontId="0" fillId="33" borderId="22" xfId="0" applyFont="1" applyFill="1" applyBorder="1" applyAlignment="1">
      <alignment vertical="distributed"/>
    </xf>
    <xf numFmtId="0" fontId="0" fillId="33" borderId="22" xfId="0" applyFont="1" applyFill="1" applyBorder="1" applyAlignment="1">
      <alignment/>
    </xf>
    <xf numFmtId="1" fontId="0" fillId="33" borderId="22" xfId="0" applyNumberFormat="1" applyFont="1" applyFill="1" applyBorder="1" applyAlignment="1">
      <alignment horizontal="center"/>
    </xf>
    <xf numFmtId="0" fontId="16" fillId="33" borderId="23" xfId="0" applyFont="1" applyFill="1" applyBorder="1" applyAlignment="1">
      <alignment/>
    </xf>
    <xf numFmtId="166" fontId="16" fillId="33" borderId="49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22" fillId="40" borderId="50" xfId="0" applyFont="1" applyFill="1" applyBorder="1" applyAlignment="1">
      <alignment horizontal="center" vertical="center"/>
    </xf>
    <xf numFmtId="0" fontId="22" fillId="40" borderId="51" xfId="0" applyFont="1" applyFill="1" applyBorder="1" applyAlignment="1">
      <alignment horizontal="center" vertical="center"/>
    </xf>
    <xf numFmtId="0" fontId="22" fillId="40" borderId="52" xfId="0" applyFont="1" applyFill="1" applyBorder="1" applyAlignment="1">
      <alignment horizontal="center" vertical="center"/>
    </xf>
    <xf numFmtId="0" fontId="33" fillId="33" borderId="47" xfId="56" applyFont="1" applyFill="1" applyBorder="1" applyAlignment="1">
      <alignment horizontal="center" vertical="center" wrapText="1"/>
      <protection/>
    </xf>
    <xf numFmtId="0" fontId="33" fillId="33" borderId="0" xfId="56" applyFont="1" applyFill="1" applyBorder="1" applyAlignment="1">
      <alignment horizontal="center" vertical="center" wrapText="1"/>
      <protection/>
    </xf>
    <xf numFmtId="0" fontId="33" fillId="33" borderId="48" xfId="56" applyFont="1" applyFill="1" applyBorder="1" applyAlignment="1">
      <alignment horizontal="center" vertical="center" wrapText="1"/>
      <protection/>
    </xf>
    <xf numFmtId="0" fontId="33" fillId="33" borderId="53" xfId="56" applyFont="1" applyFill="1" applyBorder="1" applyAlignment="1">
      <alignment horizontal="center" vertical="center" wrapText="1"/>
      <protection/>
    </xf>
    <xf numFmtId="0" fontId="33" fillId="33" borderId="54" xfId="56" applyFont="1" applyFill="1" applyBorder="1" applyAlignment="1">
      <alignment horizontal="center" vertical="center" wrapText="1"/>
      <protection/>
    </xf>
    <xf numFmtId="0" fontId="33" fillId="33" borderId="55" xfId="56" applyFont="1" applyFill="1" applyBorder="1" applyAlignment="1">
      <alignment horizontal="center" vertical="center" wrapText="1"/>
      <protection/>
    </xf>
    <xf numFmtId="0" fontId="33" fillId="33" borderId="56" xfId="56" applyFont="1" applyFill="1" applyBorder="1" applyAlignment="1">
      <alignment horizontal="center" vertical="center" wrapText="1"/>
      <protection/>
    </xf>
    <xf numFmtId="0" fontId="33" fillId="33" borderId="57" xfId="56" applyFont="1" applyFill="1" applyBorder="1" applyAlignment="1">
      <alignment horizontal="center" vertical="center" wrapText="1"/>
      <protection/>
    </xf>
    <xf numFmtId="40" fontId="8" fillId="33" borderId="58" xfId="62" applyFont="1" applyFill="1" applyBorder="1" applyAlignment="1">
      <alignment horizontal="right" vertical="center"/>
    </xf>
    <xf numFmtId="40" fontId="8" fillId="33" borderId="11" xfId="62" applyFont="1" applyFill="1" applyBorder="1" applyAlignment="1">
      <alignment horizontal="right" vertical="center"/>
    </xf>
    <xf numFmtId="40" fontId="8" fillId="33" borderId="13" xfId="62" applyFont="1" applyFill="1" applyBorder="1" applyAlignment="1">
      <alignment horizontal="right" vertical="center"/>
    </xf>
    <xf numFmtId="0" fontId="8" fillId="33" borderId="10" xfId="56" applyFont="1" applyFill="1" applyBorder="1" applyAlignment="1">
      <alignment horizontal="left" vertical="center"/>
      <protection/>
    </xf>
    <xf numFmtId="0" fontId="8" fillId="33" borderId="11" xfId="56" applyFont="1" applyFill="1" applyBorder="1" applyAlignment="1">
      <alignment horizontal="left" vertical="center"/>
      <protection/>
    </xf>
    <xf numFmtId="0" fontId="8" fillId="33" borderId="39" xfId="56" applyFont="1" applyFill="1" applyBorder="1" applyAlignment="1">
      <alignment horizontal="left" vertical="center"/>
      <protection/>
    </xf>
    <xf numFmtId="0" fontId="23" fillId="33" borderId="50" xfId="56" applyFont="1" applyFill="1" applyBorder="1" applyAlignment="1">
      <alignment horizontal="center" vertical="center"/>
      <protection/>
    </xf>
    <xf numFmtId="0" fontId="23" fillId="33" borderId="51" xfId="56" applyFont="1" applyFill="1" applyBorder="1" applyAlignment="1">
      <alignment horizontal="center" vertical="center"/>
      <protection/>
    </xf>
    <xf numFmtId="0" fontId="24" fillId="33" borderId="51" xfId="56" applyFont="1" applyFill="1" applyBorder="1" applyAlignment="1">
      <alignment horizontal="center" vertical="center"/>
      <protection/>
    </xf>
    <xf numFmtId="0" fontId="24" fillId="33" borderId="52" xfId="56" applyFont="1" applyFill="1" applyBorder="1" applyAlignment="1">
      <alignment horizontal="center" vertical="center"/>
      <protection/>
    </xf>
    <xf numFmtId="0" fontId="20" fillId="33" borderId="30" xfId="56" applyFont="1" applyFill="1" applyBorder="1" applyAlignment="1">
      <alignment horizontal="left" vertical="center"/>
      <protection/>
    </xf>
    <xf numFmtId="0" fontId="20" fillId="33" borderId="31" xfId="56" applyFont="1" applyFill="1" applyBorder="1" applyAlignment="1">
      <alignment horizontal="left" vertical="center"/>
      <protection/>
    </xf>
    <xf numFmtId="0" fontId="21" fillId="33" borderId="31" xfId="56" applyFont="1" applyFill="1" applyBorder="1" applyAlignment="1">
      <alignment horizontal="left" vertical="center"/>
      <protection/>
    </xf>
    <xf numFmtId="0" fontId="21" fillId="33" borderId="32" xfId="56" applyFont="1" applyFill="1" applyBorder="1" applyAlignment="1">
      <alignment horizontal="left" vertical="center"/>
      <protection/>
    </xf>
    <xf numFmtId="0" fontId="16" fillId="33" borderId="33" xfId="56" applyFont="1" applyFill="1" applyBorder="1" applyAlignment="1">
      <alignment horizontal="left" vertical="center" wrapText="1"/>
      <protection/>
    </xf>
    <xf numFmtId="0" fontId="16" fillId="33" borderId="34" xfId="56" applyFont="1" applyFill="1" applyBorder="1" applyAlignment="1">
      <alignment horizontal="left" vertical="center" wrapText="1"/>
      <protection/>
    </xf>
    <xf numFmtId="0" fontId="16" fillId="33" borderId="35" xfId="56" applyFont="1" applyFill="1" applyBorder="1" applyAlignment="1">
      <alignment horizontal="left" vertical="center" wrapText="1"/>
      <protection/>
    </xf>
    <xf numFmtId="0" fontId="16" fillId="33" borderId="47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48" xfId="56" applyFont="1" applyFill="1" applyBorder="1" applyAlignment="1">
      <alignment horizontal="left" vertical="center"/>
      <protection/>
    </xf>
    <xf numFmtId="40" fontId="33" fillId="33" borderId="56" xfId="62" applyFont="1" applyFill="1" applyBorder="1" applyAlignment="1">
      <alignment horizontal="center" vertical="center" wrapText="1"/>
    </xf>
    <xf numFmtId="40" fontId="33" fillId="33" borderId="57" xfId="62" applyFont="1" applyFill="1" applyBorder="1" applyAlignment="1">
      <alignment horizontal="center" vertical="center" wrapText="1"/>
    </xf>
    <xf numFmtId="0" fontId="8" fillId="33" borderId="42" xfId="56" applyFont="1" applyFill="1" applyBorder="1" applyAlignment="1">
      <alignment horizontal="left" vertical="center"/>
      <protection/>
    </xf>
    <xf numFmtId="0" fontId="8" fillId="33" borderId="59" xfId="56" applyFont="1" applyFill="1" applyBorder="1" applyAlignment="1">
      <alignment horizontal="left" vertical="center"/>
      <protection/>
    </xf>
    <xf numFmtId="0" fontId="8" fillId="33" borderId="26" xfId="56" applyFont="1" applyFill="1" applyBorder="1" applyAlignment="1">
      <alignment horizontal="left" vertical="center"/>
      <protection/>
    </xf>
    <xf numFmtId="0" fontId="7" fillId="33" borderId="38" xfId="56" applyFont="1" applyFill="1" applyBorder="1" applyAlignment="1">
      <alignment horizontal="center" vertic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0" fontId="7" fillId="33" borderId="12" xfId="56" applyFont="1" applyFill="1" applyBorder="1" applyAlignment="1">
      <alignment horizontal="center" vertical="center"/>
      <protection/>
    </xf>
    <xf numFmtId="0" fontId="8" fillId="33" borderId="38" xfId="56" applyFont="1" applyFill="1" applyBorder="1" applyAlignment="1">
      <alignment horizontal="left" vertical="center"/>
      <protection/>
    </xf>
    <xf numFmtId="0" fontId="8" fillId="33" borderId="13" xfId="56" applyFont="1" applyFill="1" applyBorder="1" applyAlignment="1">
      <alignment horizontal="left" vertical="center"/>
      <protection/>
    </xf>
    <xf numFmtId="0" fontId="8" fillId="33" borderId="12" xfId="56" applyFont="1" applyFill="1" applyBorder="1" applyAlignment="1">
      <alignment horizontal="left" vertical="center"/>
      <protection/>
    </xf>
    <xf numFmtId="0" fontId="16" fillId="33" borderId="33" xfId="56" applyFont="1" applyFill="1" applyBorder="1" applyAlignment="1">
      <alignment horizontal="center" vertical="top" wrapText="1"/>
      <protection/>
    </xf>
    <xf numFmtId="0" fontId="16" fillId="33" borderId="34" xfId="56" applyFont="1" applyFill="1" applyBorder="1" applyAlignment="1">
      <alignment horizontal="center" vertical="top" wrapText="1"/>
      <protection/>
    </xf>
    <xf numFmtId="0" fontId="16" fillId="33" borderId="35" xfId="56" applyFont="1" applyFill="1" applyBorder="1" applyAlignment="1">
      <alignment horizontal="center" vertical="top" wrapText="1"/>
      <protection/>
    </xf>
    <xf numFmtId="0" fontId="0" fillId="33" borderId="22" xfId="0" applyFont="1" applyFill="1" applyBorder="1" applyAlignment="1">
      <alignment horizontal="center" vertical="distributed"/>
    </xf>
    <xf numFmtId="0" fontId="22" fillId="33" borderId="30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9" fillId="33" borderId="60" xfId="0" applyFont="1" applyFill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16" fillId="33" borderId="33" xfId="56" applyFont="1" applyFill="1" applyBorder="1" applyAlignment="1">
      <alignment horizontal="left" vertical="center"/>
      <protection/>
    </xf>
    <xf numFmtId="0" fontId="16" fillId="33" borderId="34" xfId="56" applyFont="1" applyFill="1" applyBorder="1" applyAlignment="1">
      <alignment horizontal="left" vertical="center"/>
      <protection/>
    </xf>
    <xf numFmtId="0" fontId="23" fillId="33" borderId="30" xfId="56" applyFont="1" applyFill="1" applyBorder="1" applyAlignment="1">
      <alignment horizontal="center" vertical="center"/>
      <protection/>
    </xf>
    <xf numFmtId="0" fontId="23" fillId="33" borderId="31" xfId="56" applyFont="1" applyFill="1" applyBorder="1" applyAlignment="1">
      <alignment horizontal="center" vertical="center"/>
      <protection/>
    </xf>
    <xf numFmtId="0" fontId="23" fillId="33" borderId="32" xfId="56" applyFont="1" applyFill="1" applyBorder="1" applyAlignment="1">
      <alignment horizontal="center" vertical="center"/>
      <protection/>
    </xf>
    <xf numFmtId="0" fontId="25" fillId="33" borderId="61" xfId="0" applyFont="1" applyFill="1" applyBorder="1" applyAlignment="1">
      <alignment horizontal="left" vertical="distributed"/>
    </xf>
    <xf numFmtId="0" fontId="25" fillId="33" borderId="62" xfId="0" applyFont="1" applyFill="1" applyBorder="1" applyAlignment="1">
      <alignment horizontal="left" vertical="distributed"/>
    </xf>
    <xf numFmtId="0" fontId="23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0" fontId="31" fillId="36" borderId="63" xfId="57" applyNumberFormat="1" applyFont="1" applyFill="1" applyBorder="1" applyAlignment="1">
      <alignment horizontal="center" vertical="center"/>
      <protection/>
    </xf>
    <xf numFmtId="10" fontId="31" fillId="36" borderId="64" xfId="57" applyNumberFormat="1" applyFont="1" applyFill="1" applyBorder="1" applyAlignment="1">
      <alignment horizontal="center" vertical="center"/>
      <protection/>
    </xf>
    <xf numFmtId="0" fontId="31" fillId="37" borderId="22" xfId="57" applyFont="1" applyFill="1" applyBorder="1" applyAlignment="1">
      <alignment horizontal="center" vertical="center"/>
      <protection/>
    </xf>
    <xf numFmtId="0" fontId="30" fillId="37" borderId="22" xfId="57" applyFont="1" applyFill="1" applyBorder="1" applyAlignment="1">
      <alignment horizontal="center" vertical="center"/>
      <protection/>
    </xf>
    <xf numFmtId="0" fontId="30" fillId="37" borderId="50" xfId="57" applyFont="1" applyFill="1" applyBorder="1" applyAlignment="1">
      <alignment horizontal="center" vertical="center"/>
      <protection/>
    </xf>
    <xf numFmtId="0" fontId="30" fillId="37" borderId="51" xfId="57" applyFont="1" applyFill="1" applyBorder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 [0]" xfId="61"/>
    <cellStyle name="Separador de milhares_PonteS.Francisco.PREÇO.2006.19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4.5">
      <c r="B26" s="142" t="s">
        <v>82</v>
      </c>
      <c r="C26" s="142"/>
      <c r="D26" s="142"/>
      <c r="E26" s="142"/>
      <c r="F26" s="142"/>
      <c r="G26" s="142"/>
      <c r="H26" s="142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60"/>
  <sheetViews>
    <sheetView tabSelected="1" view="pageBreakPreview" zoomScaleSheetLayoutView="100" workbookViewId="0" topLeftCell="A28">
      <selection activeCell="A2" sqref="A2:J3"/>
    </sheetView>
  </sheetViews>
  <sheetFormatPr defaultColWidth="9.140625" defaultRowHeight="15" customHeight="1"/>
  <cols>
    <col min="1" max="2" width="11.140625" style="1" customWidth="1"/>
    <col min="3" max="3" width="35.421875" style="1" customWidth="1"/>
    <col min="4" max="4" width="10.140625" style="1" customWidth="1"/>
    <col min="5" max="5" width="7.140625" style="1" customWidth="1"/>
    <col min="6" max="6" width="12.421875" style="1" customWidth="1"/>
    <col min="7" max="7" width="6.57421875" style="1" customWidth="1"/>
    <col min="8" max="8" width="10.57421875" style="1" customWidth="1"/>
    <col min="9" max="9" width="11.28125" style="19" customWidth="1"/>
    <col min="10" max="10" width="11.28125" style="19" bestFit="1" customWidth="1"/>
    <col min="11" max="11" width="1.28515625" style="1" customWidth="1"/>
    <col min="12" max="12" width="15.00390625" style="1" customWidth="1"/>
    <col min="13" max="13" width="67.421875" style="1" bestFit="1" customWidth="1"/>
    <col min="14" max="16384" width="9.140625" style="1" customWidth="1"/>
  </cols>
  <sheetData>
    <row r="1" spans="1:10" ht="27.75" customHeight="1">
      <c r="A1" s="160" t="s">
        <v>55</v>
      </c>
      <c r="B1" s="161"/>
      <c r="C1" s="162"/>
      <c r="D1" s="162"/>
      <c r="E1" s="162"/>
      <c r="F1" s="162"/>
      <c r="G1" s="162"/>
      <c r="H1" s="162"/>
      <c r="I1" s="162"/>
      <c r="J1" s="163"/>
    </row>
    <row r="2" spans="1:10" ht="15" customHeight="1">
      <c r="A2" s="164" t="s">
        <v>23</v>
      </c>
      <c r="B2" s="165"/>
      <c r="C2" s="166"/>
      <c r="D2" s="166"/>
      <c r="E2" s="166"/>
      <c r="F2" s="166"/>
      <c r="G2" s="166"/>
      <c r="H2" s="166"/>
      <c r="I2" s="166"/>
      <c r="J2" s="167"/>
    </row>
    <row r="3" spans="1:12" ht="42.75" customHeight="1">
      <c r="A3" s="168" t="s">
        <v>162</v>
      </c>
      <c r="B3" s="169"/>
      <c r="C3" s="169"/>
      <c r="D3" s="169"/>
      <c r="E3" s="169"/>
      <c r="F3" s="169"/>
      <c r="G3" s="169"/>
      <c r="H3" s="169"/>
      <c r="I3" s="169"/>
      <c r="J3" s="170"/>
      <c r="L3" s="2"/>
    </row>
    <row r="4" spans="1:12" ht="15" customHeight="1">
      <c r="A4" s="171"/>
      <c r="B4" s="172"/>
      <c r="C4" s="172"/>
      <c r="D4" s="172"/>
      <c r="E4" s="172"/>
      <c r="F4" s="172"/>
      <c r="G4" s="172"/>
      <c r="H4" s="172"/>
      <c r="I4" s="172"/>
      <c r="J4" s="173"/>
      <c r="L4" s="2"/>
    </row>
    <row r="5" spans="1:10" ht="18">
      <c r="A5" s="143" t="s">
        <v>65</v>
      </c>
      <c r="B5" s="144"/>
      <c r="C5" s="144"/>
      <c r="D5" s="144"/>
      <c r="E5" s="144"/>
      <c r="F5" s="144"/>
      <c r="G5" s="144"/>
      <c r="H5" s="144"/>
      <c r="I5" s="144"/>
      <c r="J5" s="145"/>
    </row>
    <row r="6" spans="1:10" ht="15" customHeight="1">
      <c r="A6" s="146" t="s">
        <v>2</v>
      </c>
      <c r="B6" s="147"/>
      <c r="C6" s="148"/>
      <c r="D6" s="152" t="s">
        <v>3</v>
      </c>
      <c r="E6" s="152" t="s">
        <v>4</v>
      </c>
      <c r="F6" s="152" t="s">
        <v>157</v>
      </c>
      <c r="G6" s="152" t="s">
        <v>15</v>
      </c>
      <c r="H6" s="152" t="s">
        <v>156</v>
      </c>
      <c r="I6" s="174" t="s">
        <v>16</v>
      </c>
      <c r="J6" s="174" t="s">
        <v>155</v>
      </c>
    </row>
    <row r="7" spans="1:10" ht="15" customHeight="1">
      <c r="A7" s="146"/>
      <c r="B7" s="147"/>
      <c r="C7" s="148"/>
      <c r="D7" s="152"/>
      <c r="E7" s="152"/>
      <c r="F7" s="152"/>
      <c r="G7" s="152"/>
      <c r="H7" s="152"/>
      <c r="I7" s="174"/>
      <c r="J7" s="174"/>
    </row>
    <row r="8" spans="1:10" ht="15" customHeight="1" thickBot="1">
      <c r="A8" s="149"/>
      <c r="B8" s="150"/>
      <c r="C8" s="151"/>
      <c r="D8" s="153"/>
      <c r="E8" s="153"/>
      <c r="F8" s="153"/>
      <c r="G8" s="153"/>
      <c r="H8" s="153"/>
      <c r="I8" s="175"/>
      <c r="J8" s="175"/>
    </row>
    <row r="9" spans="1:10" ht="15" customHeight="1">
      <c r="A9" s="105" t="s">
        <v>0</v>
      </c>
      <c r="B9" s="71"/>
      <c r="C9" s="22"/>
      <c r="D9" s="23"/>
      <c r="E9" s="24"/>
      <c r="F9" s="24"/>
      <c r="G9" s="24"/>
      <c r="H9" s="24"/>
      <c r="I9" s="24"/>
      <c r="J9" s="106"/>
    </row>
    <row r="10" spans="1:10" ht="15" customHeight="1">
      <c r="A10" s="107" t="s">
        <v>5</v>
      </c>
      <c r="B10" s="72"/>
      <c r="C10" s="3"/>
      <c r="D10" s="4"/>
      <c r="E10" s="4"/>
      <c r="F10" s="4"/>
      <c r="G10" s="4"/>
      <c r="H10" s="4"/>
      <c r="I10" s="4"/>
      <c r="J10" s="108"/>
    </row>
    <row r="11" spans="1:149" ht="15" customHeight="1">
      <c r="A11" s="109" t="s">
        <v>6</v>
      </c>
      <c r="B11" s="73"/>
      <c r="C11" s="5"/>
      <c r="D11" s="6"/>
      <c r="E11" s="4"/>
      <c r="F11" s="4"/>
      <c r="G11" s="4"/>
      <c r="H11" s="4"/>
      <c r="I11" s="4"/>
      <c r="J11" s="10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</row>
    <row r="12" spans="1:149" ht="11.25" customHeight="1">
      <c r="A12" s="110"/>
      <c r="B12" s="78"/>
      <c r="C12" s="78"/>
      <c r="D12" s="79"/>
      <c r="E12" s="80"/>
      <c r="F12" s="79"/>
      <c r="G12" s="79"/>
      <c r="H12" s="81"/>
      <c r="I12" s="82"/>
      <c r="J12" s="11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</row>
    <row r="13" spans="1:149" ht="15" customHeight="1">
      <c r="A13" s="84" t="s">
        <v>160</v>
      </c>
      <c r="B13" s="84">
        <v>40817</v>
      </c>
      <c r="C13" s="84" t="s">
        <v>21</v>
      </c>
      <c r="D13" s="85" t="s">
        <v>14</v>
      </c>
      <c r="E13" s="86">
        <v>1</v>
      </c>
      <c r="F13" s="85">
        <v>15</v>
      </c>
      <c r="G13" s="85">
        <v>6</v>
      </c>
      <c r="H13" s="87">
        <f aca="true" t="shared" si="0" ref="H13:H27">E13*F13*G13/100</f>
        <v>0.9</v>
      </c>
      <c r="I13" s="88">
        <v>20922.32</v>
      </c>
      <c r="J13" s="89">
        <f>TRUNC(I13*H13,2)</f>
        <v>18830.08</v>
      </c>
      <c r="K13" s="7"/>
      <c r="L13" s="70">
        <f>37598/1.5143</f>
        <v>24828.63369213498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</row>
    <row r="14" spans="1:149" ht="15" customHeight="1">
      <c r="A14" s="84" t="s">
        <v>160</v>
      </c>
      <c r="B14" s="84">
        <v>40817</v>
      </c>
      <c r="C14" s="84" t="s">
        <v>63</v>
      </c>
      <c r="D14" s="85" t="s">
        <v>153</v>
      </c>
      <c r="E14" s="86">
        <v>1</v>
      </c>
      <c r="F14" s="85">
        <v>10</v>
      </c>
      <c r="G14" s="85">
        <v>2</v>
      </c>
      <c r="H14" s="87">
        <f t="shared" si="0"/>
        <v>0.2</v>
      </c>
      <c r="I14" s="88">
        <v>20922.32</v>
      </c>
      <c r="J14" s="89">
        <f aca="true" t="shared" si="1" ref="J14:J27">TRUNC(I14*H14,2)</f>
        <v>4184.46</v>
      </c>
      <c r="K14" s="7"/>
      <c r="L14" s="70">
        <f>22079.2/1.5143</f>
        <v>14580.466222016774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</row>
    <row r="15" spans="1:149" ht="15" customHeight="1">
      <c r="A15" s="84" t="s">
        <v>160</v>
      </c>
      <c r="B15" s="84">
        <v>40817</v>
      </c>
      <c r="C15" s="84" t="s">
        <v>63</v>
      </c>
      <c r="D15" s="85" t="s">
        <v>154</v>
      </c>
      <c r="E15" s="86">
        <v>0</v>
      </c>
      <c r="F15" s="85">
        <v>100</v>
      </c>
      <c r="G15" s="85">
        <v>0</v>
      </c>
      <c r="H15" s="87">
        <f t="shared" si="0"/>
        <v>0</v>
      </c>
      <c r="I15" s="88"/>
      <c r="J15" s="89">
        <f t="shared" si="1"/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</row>
    <row r="16" spans="1:149" ht="15" customHeight="1">
      <c r="A16" s="84" t="s">
        <v>160</v>
      </c>
      <c r="B16" s="84">
        <v>40937</v>
      </c>
      <c r="C16" s="84" t="s">
        <v>159</v>
      </c>
      <c r="D16" s="85" t="s">
        <v>150</v>
      </c>
      <c r="E16" s="86">
        <v>0</v>
      </c>
      <c r="F16" s="85">
        <v>100</v>
      </c>
      <c r="G16" s="85">
        <v>0</v>
      </c>
      <c r="H16" s="87">
        <f>E16*F16*G16/100</f>
        <v>0</v>
      </c>
      <c r="I16" s="88"/>
      <c r="J16" s="89">
        <f>TRUNC(I16*H16,2)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</row>
    <row r="17" spans="1:149" ht="15" customHeight="1">
      <c r="A17" s="84" t="s">
        <v>160</v>
      </c>
      <c r="B17" s="84">
        <v>34780</v>
      </c>
      <c r="C17" s="84" t="s">
        <v>158</v>
      </c>
      <c r="D17" s="85" t="s">
        <v>150</v>
      </c>
      <c r="E17" s="86">
        <v>1</v>
      </c>
      <c r="F17" s="85">
        <v>10</v>
      </c>
      <c r="G17" s="85">
        <v>2</v>
      </c>
      <c r="H17" s="87">
        <f>E17*F17*G17/100</f>
        <v>0.2</v>
      </c>
      <c r="I17" s="88">
        <v>20575.99</v>
      </c>
      <c r="J17" s="89">
        <f>TRUNC(I17*H17,2)</f>
        <v>4115.19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</row>
    <row r="18" spans="1:149" ht="15" customHeight="1">
      <c r="A18" s="84" t="s">
        <v>160</v>
      </c>
      <c r="B18" s="84">
        <v>34780</v>
      </c>
      <c r="C18" s="84" t="s">
        <v>158</v>
      </c>
      <c r="D18" s="85" t="s">
        <v>150</v>
      </c>
      <c r="E18" s="86">
        <v>0</v>
      </c>
      <c r="F18" s="85">
        <v>100</v>
      </c>
      <c r="G18" s="85">
        <v>0</v>
      </c>
      <c r="H18" s="87">
        <f t="shared" si="0"/>
        <v>0</v>
      </c>
      <c r="I18" s="88"/>
      <c r="J18" s="89">
        <f t="shared" si="1"/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</row>
    <row r="19" spans="1:149" ht="15" customHeight="1">
      <c r="A19" s="84" t="s">
        <v>160</v>
      </c>
      <c r="B19" s="84">
        <v>40939</v>
      </c>
      <c r="C19" s="84" t="s">
        <v>57</v>
      </c>
      <c r="D19" s="85" t="s">
        <v>153</v>
      </c>
      <c r="E19" s="86">
        <v>1</v>
      </c>
      <c r="F19" s="85">
        <v>10</v>
      </c>
      <c r="G19" s="85">
        <v>3</v>
      </c>
      <c r="H19" s="87">
        <f t="shared" si="0"/>
        <v>0.3</v>
      </c>
      <c r="I19" s="88">
        <v>18803.16</v>
      </c>
      <c r="J19" s="89">
        <f t="shared" si="1"/>
        <v>5640.94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</row>
    <row r="20" spans="1:149" ht="15" customHeight="1">
      <c r="A20" s="84" t="s">
        <v>160</v>
      </c>
      <c r="B20" s="84">
        <v>40937</v>
      </c>
      <c r="C20" s="84" t="s">
        <v>59</v>
      </c>
      <c r="D20" s="85" t="s">
        <v>153</v>
      </c>
      <c r="E20" s="86">
        <v>1</v>
      </c>
      <c r="F20" s="85">
        <v>10</v>
      </c>
      <c r="G20" s="85">
        <v>2</v>
      </c>
      <c r="H20" s="87">
        <f t="shared" si="0"/>
        <v>0.2</v>
      </c>
      <c r="I20" s="88">
        <v>20575.99</v>
      </c>
      <c r="J20" s="89">
        <f t="shared" si="1"/>
        <v>4115.19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1:149" ht="15" customHeight="1">
      <c r="A21" s="84" t="s">
        <v>160</v>
      </c>
      <c r="B21" s="84">
        <v>34780</v>
      </c>
      <c r="C21" s="84" t="s">
        <v>24</v>
      </c>
      <c r="D21" s="85" t="s">
        <v>153</v>
      </c>
      <c r="E21" s="86">
        <v>0</v>
      </c>
      <c r="F21" s="85">
        <v>10</v>
      </c>
      <c r="G21" s="85">
        <v>0</v>
      </c>
      <c r="H21" s="87">
        <f t="shared" si="0"/>
        <v>0</v>
      </c>
      <c r="I21" s="88"/>
      <c r="J21" s="89">
        <f t="shared" si="1"/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1:149" ht="15" customHeight="1">
      <c r="A22" s="84" t="s">
        <v>160</v>
      </c>
      <c r="B22" s="84">
        <v>40937</v>
      </c>
      <c r="C22" s="84" t="s">
        <v>25</v>
      </c>
      <c r="D22" s="85" t="s">
        <v>150</v>
      </c>
      <c r="E22" s="86">
        <v>2</v>
      </c>
      <c r="F22" s="85">
        <v>100</v>
      </c>
      <c r="G22" s="85">
        <v>6</v>
      </c>
      <c r="H22" s="87">
        <f t="shared" si="0"/>
        <v>12</v>
      </c>
      <c r="I22" s="88">
        <v>20575.99</v>
      </c>
      <c r="J22" s="89">
        <f t="shared" si="1"/>
        <v>246911.88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  <row r="23" spans="1:149" ht="15" customHeight="1">
      <c r="A23" s="84" t="s">
        <v>160</v>
      </c>
      <c r="B23" s="84">
        <v>34783</v>
      </c>
      <c r="C23" s="84" t="s">
        <v>60</v>
      </c>
      <c r="D23" s="85" t="s">
        <v>150</v>
      </c>
      <c r="E23" s="86"/>
      <c r="F23" s="85"/>
      <c r="G23" s="85"/>
      <c r="H23" s="87">
        <f t="shared" si="0"/>
        <v>0</v>
      </c>
      <c r="I23" s="88">
        <v>21562.2</v>
      </c>
      <c r="J23" s="89">
        <f t="shared" si="1"/>
        <v>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ht="15" customHeight="1">
      <c r="A24" s="84" t="s">
        <v>160</v>
      </c>
      <c r="B24" s="84">
        <v>34780</v>
      </c>
      <c r="C24" s="84" t="s">
        <v>58</v>
      </c>
      <c r="D24" s="85" t="s">
        <v>153</v>
      </c>
      <c r="E24" s="86"/>
      <c r="F24" s="85"/>
      <c r="G24" s="85"/>
      <c r="H24" s="87">
        <f t="shared" si="0"/>
        <v>0</v>
      </c>
      <c r="I24" s="88">
        <v>21562.2</v>
      </c>
      <c r="J24" s="89">
        <f t="shared" si="1"/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ht="15" customHeight="1">
      <c r="A25" s="84" t="s">
        <v>160</v>
      </c>
      <c r="B25" s="84">
        <v>40937</v>
      </c>
      <c r="C25" s="84" t="s">
        <v>61</v>
      </c>
      <c r="D25" s="85" t="s">
        <v>150</v>
      </c>
      <c r="E25" s="86">
        <v>0</v>
      </c>
      <c r="F25" s="85">
        <v>10</v>
      </c>
      <c r="G25" s="85">
        <v>1</v>
      </c>
      <c r="H25" s="87">
        <f t="shared" si="0"/>
        <v>0</v>
      </c>
      <c r="I25" s="88">
        <v>21562.2</v>
      </c>
      <c r="J25" s="89">
        <f t="shared" si="1"/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ht="15" customHeight="1">
      <c r="A26" s="84" t="s">
        <v>160</v>
      </c>
      <c r="B26" s="84">
        <v>34780</v>
      </c>
      <c r="C26" s="84" t="s">
        <v>62</v>
      </c>
      <c r="D26" s="85" t="s">
        <v>153</v>
      </c>
      <c r="E26" s="86"/>
      <c r="F26" s="85"/>
      <c r="G26" s="85"/>
      <c r="H26" s="87">
        <f t="shared" si="0"/>
        <v>0</v>
      </c>
      <c r="I26" s="88">
        <v>21562.2</v>
      </c>
      <c r="J26" s="89">
        <f t="shared" si="1"/>
        <v>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</row>
    <row r="27" spans="1:149" ht="15" customHeight="1">
      <c r="A27" s="84" t="s">
        <v>160</v>
      </c>
      <c r="B27" s="84">
        <v>34780</v>
      </c>
      <c r="C27" s="84" t="s">
        <v>26</v>
      </c>
      <c r="D27" s="85" t="s">
        <v>153</v>
      </c>
      <c r="E27" s="86"/>
      <c r="F27" s="85"/>
      <c r="G27" s="85"/>
      <c r="H27" s="87">
        <f t="shared" si="0"/>
        <v>0</v>
      </c>
      <c r="I27" s="88">
        <v>21562.2</v>
      </c>
      <c r="J27" s="89">
        <f t="shared" si="1"/>
        <v>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</row>
    <row r="28" spans="1:11" s="11" customFormat="1" ht="8.25" customHeight="1">
      <c r="A28" s="112"/>
      <c r="B28" s="4"/>
      <c r="C28" s="4"/>
      <c r="D28" s="4"/>
      <c r="E28" s="4"/>
      <c r="F28" s="4"/>
      <c r="G28" s="4"/>
      <c r="H28" s="4"/>
      <c r="I28" s="4"/>
      <c r="J28" s="108"/>
      <c r="K28" s="10"/>
    </row>
    <row r="29" spans="1:12" s="11" customFormat="1" ht="15" customHeight="1">
      <c r="A29" s="113" t="s">
        <v>20</v>
      </c>
      <c r="B29" s="90"/>
      <c r="C29" s="78"/>
      <c r="D29" s="78"/>
      <c r="E29" s="78"/>
      <c r="F29" s="78"/>
      <c r="G29" s="78"/>
      <c r="H29" s="78"/>
      <c r="I29" s="78"/>
      <c r="J29" s="114"/>
      <c r="K29" s="10"/>
      <c r="L29" s="13"/>
    </row>
    <row r="30" spans="1:11" s="11" customFormat="1" ht="15" customHeight="1">
      <c r="A30" s="93" t="s">
        <v>27</v>
      </c>
      <c r="B30" s="93"/>
      <c r="C30" s="94"/>
      <c r="D30" s="85" t="s">
        <v>151</v>
      </c>
      <c r="E30" s="95">
        <v>2</v>
      </c>
      <c r="F30" s="85">
        <v>100</v>
      </c>
      <c r="G30" s="85">
        <v>6</v>
      </c>
      <c r="H30" s="87">
        <f>E30*F30*G30/100</f>
        <v>12</v>
      </c>
      <c r="I30" s="88">
        <v>4411</v>
      </c>
      <c r="J30" s="89">
        <f>TRUNC(I30*H30,2)</f>
        <v>52932</v>
      </c>
      <c r="K30" s="10"/>
    </row>
    <row r="31" spans="1:11" s="11" customFormat="1" ht="6.75" customHeight="1">
      <c r="A31" s="115"/>
      <c r="B31" s="91"/>
      <c r="C31" s="92"/>
      <c r="D31" s="83"/>
      <c r="E31" s="83"/>
      <c r="F31" s="83"/>
      <c r="G31" s="83"/>
      <c r="H31" s="83"/>
      <c r="I31" s="83"/>
      <c r="J31" s="116"/>
      <c r="K31" s="10"/>
    </row>
    <row r="32" spans="1:12" s="11" customFormat="1" ht="15" customHeight="1">
      <c r="A32" s="109" t="s">
        <v>22</v>
      </c>
      <c r="B32" s="73"/>
      <c r="C32" s="4"/>
      <c r="D32" s="4"/>
      <c r="E32" s="4"/>
      <c r="F32" s="4"/>
      <c r="G32" s="4"/>
      <c r="H32" s="4"/>
      <c r="I32" s="4"/>
      <c r="J32" s="108"/>
      <c r="K32" s="10"/>
      <c r="L32" s="13"/>
    </row>
    <row r="33" spans="1:13" s="11" customFormat="1" ht="9" customHeight="1">
      <c r="A33" s="117"/>
      <c r="B33" s="74"/>
      <c r="C33" s="15"/>
      <c r="D33" s="8"/>
      <c r="E33" s="12"/>
      <c r="F33" s="8"/>
      <c r="G33" s="8"/>
      <c r="H33" s="9"/>
      <c r="I33" s="14"/>
      <c r="J33" s="118"/>
      <c r="K33" s="10"/>
      <c r="L33" s="13"/>
      <c r="M33" s="13"/>
    </row>
    <row r="34" spans="1:10" s="11" customFormat="1" ht="15" customHeight="1">
      <c r="A34" s="179"/>
      <c r="B34" s="180"/>
      <c r="C34" s="181"/>
      <c r="D34" s="181"/>
      <c r="E34" s="181"/>
      <c r="F34" s="181"/>
      <c r="G34" s="181"/>
      <c r="H34" s="181"/>
      <c r="I34" s="14" t="s">
        <v>7</v>
      </c>
      <c r="J34" s="119">
        <f>SUM(J13:J33)</f>
        <v>336729.74</v>
      </c>
    </row>
    <row r="35" spans="1:10" s="11" customFormat="1" ht="15" customHeight="1">
      <c r="A35" s="109" t="s">
        <v>149</v>
      </c>
      <c r="B35" s="73"/>
      <c r="C35" s="4"/>
      <c r="D35" s="4"/>
      <c r="E35" s="4"/>
      <c r="F35" s="4"/>
      <c r="G35" s="4"/>
      <c r="H35" s="4"/>
      <c r="I35" s="14" t="s">
        <v>8</v>
      </c>
      <c r="J35" s="119">
        <v>0</v>
      </c>
    </row>
    <row r="36" spans="1:10" s="11" customFormat="1" ht="15" customHeight="1">
      <c r="A36" s="109" t="s">
        <v>56</v>
      </c>
      <c r="B36" s="75"/>
      <c r="C36" s="16"/>
      <c r="D36" s="4"/>
      <c r="E36" s="4"/>
      <c r="F36" s="4"/>
      <c r="G36" s="4"/>
      <c r="H36" s="4"/>
      <c r="I36" s="14" t="s">
        <v>9</v>
      </c>
      <c r="J36" s="119">
        <f>TRUNC(J34*0.3,2)</f>
        <v>101018.92</v>
      </c>
    </row>
    <row r="37" spans="1:10" s="11" customFormat="1" ht="6" customHeight="1">
      <c r="A37" s="112"/>
      <c r="B37" s="4"/>
      <c r="C37" s="4"/>
      <c r="D37" s="4"/>
      <c r="E37" s="4"/>
      <c r="F37" s="4"/>
      <c r="G37" s="4"/>
      <c r="H37" s="4"/>
      <c r="I37" s="4"/>
      <c r="J37" s="108"/>
    </row>
    <row r="38" spans="1:12" s="11" customFormat="1" ht="15" customHeight="1">
      <c r="A38" s="157" t="s">
        <v>10</v>
      </c>
      <c r="B38" s="158"/>
      <c r="C38" s="158"/>
      <c r="D38" s="158"/>
      <c r="E38" s="158"/>
      <c r="F38" s="158"/>
      <c r="G38" s="158"/>
      <c r="H38" s="158"/>
      <c r="I38" s="158"/>
      <c r="J38" s="159"/>
      <c r="L38" s="11">
        <v>0</v>
      </c>
    </row>
    <row r="39" spans="1:10" s="11" customFormat="1" ht="15" customHeight="1">
      <c r="A39" s="157" t="s">
        <v>51</v>
      </c>
      <c r="B39" s="158"/>
      <c r="C39" s="158"/>
      <c r="D39" s="158"/>
      <c r="E39" s="158"/>
      <c r="F39" s="158"/>
      <c r="G39" s="158"/>
      <c r="H39" s="158"/>
      <c r="I39" s="158"/>
      <c r="J39" s="159"/>
    </row>
    <row r="40" spans="1:10" s="11" customFormat="1" ht="9" customHeight="1">
      <c r="A40" s="117"/>
      <c r="B40" s="74"/>
      <c r="C40" s="15"/>
      <c r="D40" s="16"/>
      <c r="E40" s="12"/>
      <c r="F40" s="17"/>
      <c r="G40" s="8"/>
      <c r="H40" s="9"/>
      <c r="I40" s="14"/>
      <c r="J40" s="118"/>
    </row>
    <row r="41" spans="1:10" s="11" customFormat="1" ht="15" customHeight="1">
      <c r="A41" s="120" t="s">
        <v>52</v>
      </c>
      <c r="B41" s="76"/>
      <c r="C41" s="41"/>
      <c r="D41" s="42"/>
      <c r="E41" s="43"/>
      <c r="F41" s="44"/>
      <c r="G41" s="45"/>
      <c r="H41" s="46"/>
      <c r="I41" s="47"/>
      <c r="J41" s="118"/>
    </row>
    <row r="42" spans="1:10" s="11" customFormat="1" ht="15" customHeight="1">
      <c r="A42" s="117" t="s">
        <v>50</v>
      </c>
      <c r="B42" s="74"/>
      <c r="C42" s="41"/>
      <c r="D42" s="42"/>
      <c r="E42" s="12">
        <v>1</v>
      </c>
      <c r="F42" s="44"/>
      <c r="G42" s="45"/>
      <c r="H42" s="46"/>
      <c r="I42" s="14">
        <f>'Serviços gráficos'!L15</f>
        <v>2451</v>
      </c>
      <c r="J42" s="118">
        <f>E42*I42</f>
        <v>2451</v>
      </c>
    </row>
    <row r="43" spans="1:10" s="11" customFormat="1" ht="15" customHeight="1">
      <c r="A43" s="112"/>
      <c r="B43" s="4"/>
      <c r="C43" s="4"/>
      <c r="D43" s="4"/>
      <c r="E43" s="4"/>
      <c r="F43" s="4"/>
      <c r="G43" s="4"/>
      <c r="H43" s="4"/>
      <c r="I43" s="4" t="s">
        <v>53</v>
      </c>
      <c r="J43" s="119">
        <f>SUM(J40:J42)</f>
        <v>2451</v>
      </c>
    </row>
    <row r="44" spans="1:10" s="11" customFormat="1" ht="8.25" customHeight="1">
      <c r="A44" s="112"/>
      <c r="B44" s="4"/>
      <c r="C44" s="4"/>
      <c r="D44" s="4"/>
      <c r="E44" s="4"/>
      <c r="F44" s="4"/>
      <c r="G44" s="4"/>
      <c r="H44" s="4"/>
      <c r="I44" s="4"/>
      <c r="J44" s="119"/>
    </row>
    <row r="45" spans="1:10" s="11" customFormat="1" ht="15" customHeight="1">
      <c r="A45" s="182" t="s">
        <v>17</v>
      </c>
      <c r="B45" s="183"/>
      <c r="C45" s="184"/>
      <c r="D45" s="184"/>
      <c r="E45" s="184"/>
      <c r="F45" s="184"/>
      <c r="G45" s="184"/>
      <c r="H45" s="184"/>
      <c r="I45" s="184"/>
      <c r="J45" s="119">
        <f>J43+J36+J35+J34+L38</f>
        <v>440199.66</v>
      </c>
    </row>
    <row r="46" spans="1:10" s="11" customFormat="1" ht="6" customHeight="1">
      <c r="A46" s="112"/>
      <c r="B46" s="4"/>
      <c r="C46" s="4"/>
      <c r="D46" s="4"/>
      <c r="E46" s="4"/>
      <c r="F46" s="4"/>
      <c r="G46" s="4"/>
      <c r="H46" s="4"/>
      <c r="I46" s="4"/>
      <c r="J46" s="108"/>
    </row>
    <row r="47" spans="1:10" s="11" customFormat="1" ht="15" customHeight="1">
      <c r="A47" s="157" t="s">
        <v>1</v>
      </c>
      <c r="B47" s="158"/>
      <c r="C47" s="158"/>
      <c r="D47" s="158"/>
      <c r="E47" s="158"/>
      <c r="F47" s="158"/>
      <c r="G47" s="158"/>
      <c r="H47" s="158"/>
      <c r="I47" s="158"/>
      <c r="J47" s="159"/>
    </row>
    <row r="48" spans="1:10" s="11" customFormat="1" ht="15" customHeight="1">
      <c r="A48" s="121" t="s">
        <v>11</v>
      </c>
      <c r="B48" s="77"/>
      <c r="C48" s="16"/>
      <c r="D48" s="16"/>
      <c r="E48" s="16"/>
      <c r="F48" s="154" t="s">
        <v>12</v>
      </c>
      <c r="G48" s="155"/>
      <c r="H48" s="155"/>
      <c r="I48" s="156"/>
      <c r="J48" s="118"/>
    </row>
    <row r="49" spans="1:10" s="11" customFormat="1" ht="15" customHeight="1">
      <c r="A49" s="121" t="s">
        <v>78</v>
      </c>
      <c r="B49" s="77"/>
      <c r="C49" s="16"/>
      <c r="D49" s="16"/>
      <c r="E49" s="154" t="s">
        <v>13</v>
      </c>
      <c r="F49" s="155"/>
      <c r="G49" s="155"/>
      <c r="H49" s="155"/>
      <c r="I49" s="156"/>
      <c r="J49" s="118">
        <f>ROUND((J48+J45)*0.1396,2)</f>
        <v>61451.87</v>
      </c>
    </row>
    <row r="50" spans="1:13" s="11" customFormat="1" ht="15" customHeight="1">
      <c r="A50" s="182" t="s">
        <v>18</v>
      </c>
      <c r="B50" s="183"/>
      <c r="C50" s="184"/>
      <c r="D50" s="184"/>
      <c r="E50" s="184"/>
      <c r="F50" s="184"/>
      <c r="G50" s="184"/>
      <c r="H50" s="184"/>
      <c r="I50" s="184"/>
      <c r="J50" s="119">
        <f>J49+J48</f>
        <v>61451.87</v>
      </c>
      <c r="M50" s="18"/>
    </row>
    <row r="51" spans="1:13" s="11" customFormat="1" ht="9" customHeight="1">
      <c r="A51" s="112"/>
      <c r="B51" s="4"/>
      <c r="C51" s="4"/>
      <c r="D51" s="4"/>
      <c r="E51" s="4"/>
      <c r="F51" s="4"/>
      <c r="G51" s="4"/>
      <c r="H51" s="4"/>
      <c r="I51" s="4"/>
      <c r="J51" s="119"/>
      <c r="M51" s="18"/>
    </row>
    <row r="52" spans="1:13" s="11" customFormat="1" ht="15" customHeight="1">
      <c r="A52" s="176" t="s">
        <v>66</v>
      </c>
      <c r="B52" s="177"/>
      <c r="C52" s="178"/>
      <c r="D52" s="178"/>
      <c r="E52" s="178"/>
      <c r="F52" s="178"/>
      <c r="G52" s="178"/>
      <c r="H52" s="178"/>
      <c r="I52" s="178"/>
      <c r="J52" s="122">
        <f>J50+J45</f>
        <v>501651.52999999997</v>
      </c>
      <c r="M52" s="18"/>
    </row>
    <row r="53" spans="1:10" ht="15" customHeight="1">
      <c r="A53" s="96"/>
      <c r="B53" s="97"/>
      <c r="C53" s="97"/>
      <c r="D53" s="97"/>
      <c r="E53" s="97"/>
      <c r="F53" s="97"/>
      <c r="G53" s="97"/>
      <c r="H53" s="97"/>
      <c r="I53" s="98"/>
      <c r="J53" s="99"/>
    </row>
    <row r="54" spans="1:12" ht="15" customHeight="1">
      <c r="A54" s="100" t="s">
        <v>161</v>
      </c>
      <c r="B54" s="101"/>
      <c r="C54" s="101"/>
      <c r="D54" s="101"/>
      <c r="E54" s="101"/>
      <c r="F54" s="102"/>
      <c r="G54" s="101"/>
      <c r="H54" s="101"/>
      <c r="I54" s="103"/>
      <c r="J54" s="104"/>
      <c r="L54" s="26"/>
    </row>
    <row r="55" spans="6:12" ht="15" customHeight="1">
      <c r="F55" s="20"/>
      <c r="H55" s="21"/>
      <c r="J55" s="25"/>
      <c r="L55" s="27"/>
    </row>
    <row r="56" spans="9:12" ht="15" customHeight="1">
      <c r="I56"/>
      <c r="J56"/>
      <c r="K56"/>
      <c r="L56"/>
    </row>
    <row r="57" spans="9:12" ht="15" customHeight="1">
      <c r="I57"/>
      <c r="J57"/>
      <c r="K57"/>
      <c r="L57"/>
    </row>
    <row r="58" spans="9:12" ht="15" customHeight="1">
      <c r="I58"/>
      <c r="J58"/>
      <c r="K58"/>
      <c r="L58"/>
    </row>
    <row r="59" spans="9:12" ht="15" customHeight="1">
      <c r="I59"/>
      <c r="J59"/>
      <c r="K59"/>
      <c r="L59"/>
    </row>
    <row r="60" spans="9:12" ht="15" customHeight="1">
      <c r="I60"/>
      <c r="J60"/>
      <c r="K60"/>
      <c r="L60"/>
    </row>
  </sheetData>
  <sheetProtection/>
  <mergeCells count="22">
    <mergeCell ref="A52:I52"/>
    <mergeCell ref="A34:H34"/>
    <mergeCell ref="A45:I45"/>
    <mergeCell ref="E49:I49"/>
    <mergeCell ref="A50:I50"/>
    <mergeCell ref="A47:J47"/>
    <mergeCell ref="A1:J1"/>
    <mergeCell ref="A2:J2"/>
    <mergeCell ref="A3:J3"/>
    <mergeCell ref="A4:J4"/>
    <mergeCell ref="J6:J8"/>
    <mergeCell ref="I6:I8"/>
    <mergeCell ref="E6:E8"/>
    <mergeCell ref="F6:F8"/>
    <mergeCell ref="G6:G8"/>
    <mergeCell ref="A5:J5"/>
    <mergeCell ref="A6:C8"/>
    <mergeCell ref="D6:D8"/>
    <mergeCell ref="F48:I48"/>
    <mergeCell ref="A38:J38"/>
    <mergeCell ref="A39:J39"/>
    <mergeCell ref="H6:H8"/>
  </mergeCells>
  <printOptions/>
  <pageMargins left="0.94" right="0.61" top="0.77" bottom="0.49" header="0.77" footer="0.3149606299212598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5" zoomScaleNormal="85" zoomScalePageLayoutView="0" workbookViewId="0" topLeftCell="A1">
      <selection activeCell="A10" sqref="A10:A14"/>
    </sheetView>
  </sheetViews>
  <sheetFormatPr defaultColWidth="9.140625" defaultRowHeight="12.75"/>
  <cols>
    <col min="1" max="1" width="21.00390625" style="38" customWidth="1"/>
    <col min="2" max="2" width="8.8515625" style="38" bestFit="1" customWidth="1"/>
    <col min="3" max="3" width="30.00390625" style="38" customWidth="1"/>
    <col min="4" max="4" width="6.28125" style="38" customWidth="1"/>
    <col min="5" max="5" width="10.28125" style="38" bestFit="1" customWidth="1"/>
    <col min="6" max="6" width="9.57421875" style="38" customWidth="1"/>
    <col min="7" max="7" width="6.7109375" style="38" bestFit="1" customWidth="1"/>
    <col min="8" max="8" width="10.00390625" style="38" customWidth="1"/>
    <col min="9" max="9" width="9.28125" style="38" customWidth="1"/>
    <col min="10" max="10" width="13.421875" style="38" customWidth="1"/>
    <col min="11" max="11" width="13.7109375" style="38" customWidth="1"/>
    <col min="12" max="12" width="12.8515625" style="38" customWidth="1"/>
    <col min="13" max="16384" width="9.140625" style="38" customWidth="1"/>
  </cols>
  <sheetData>
    <row r="1" spans="1:12" ht="20.25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2.75">
      <c r="A2" s="164" t="s">
        <v>23</v>
      </c>
      <c r="B2" s="165"/>
      <c r="C2" s="166"/>
      <c r="D2" s="166"/>
      <c r="E2" s="166"/>
      <c r="F2" s="166"/>
      <c r="G2" s="166"/>
      <c r="H2" s="166"/>
      <c r="I2" s="166"/>
      <c r="J2" s="166"/>
      <c r="K2" s="123"/>
      <c r="L2" s="124"/>
    </row>
    <row r="3" spans="1:12" ht="34.5" customHeight="1">
      <c r="A3" s="185" t="s">
        <v>162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1:12" ht="12.75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25"/>
      <c r="L4" s="126"/>
    </row>
    <row r="5" spans="1:12" ht="18">
      <c r="A5" s="189" t="s">
        <v>31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1"/>
    </row>
    <row r="6" spans="1:12" ht="12.75">
      <c r="A6" s="134"/>
      <c r="B6" s="135"/>
      <c r="C6" s="135"/>
      <c r="D6" s="135"/>
      <c r="E6" s="135"/>
      <c r="F6" s="135"/>
      <c r="G6" s="135"/>
      <c r="H6" s="135"/>
      <c r="I6" s="135"/>
      <c r="J6" s="135" t="s">
        <v>163</v>
      </c>
      <c r="K6" s="135"/>
      <c r="L6" s="136"/>
    </row>
    <row r="7" spans="1:12" ht="12.75">
      <c r="A7" s="132"/>
      <c r="B7" s="39"/>
      <c r="C7" s="39"/>
      <c r="D7" s="39"/>
      <c r="E7" s="39"/>
      <c r="F7" s="39"/>
      <c r="G7" s="39"/>
      <c r="H7" s="39"/>
      <c r="I7" s="39"/>
      <c r="J7" s="39"/>
      <c r="K7" s="39"/>
      <c r="L7" s="133"/>
    </row>
    <row r="8" spans="1:12" ht="12.75">
      <c r="A8" s="188" t="s">
        <v>32</v>
      </c>
      <c r="B8" s="188" t="s">
        <v>33</v>
      </c>
      <c r="C8" s="188" t="s">
        <v>34</v>
      </c>
      <c r="D8" s="188" t="s">
        <v>35</v>
      </c>
      <c r="E8" s="188"/>
      <c r="F8" s="188" t="s">
        <v>36</v>
      </c>
      <c r="G8" s="188" t="s">
        <v>37</v>
      </c>
      <c r="H8" s="188" t="s">
        <v>46</v>
      </c>
      <c r="I8" s="188" t="s">
        <v>47</v>
      </c>
      <c r="J8" s="188" t="s">
        <v>38</v>
      </c>
      <c r="K8" s="188" t="s">
        <v>39</v>
      </c>
      <c r="L8" s="188" t="s">
        <v>48</v>
      </c>
    </row>
    <row r="9" spans="1:12" ht="25.5">
      <c r="A9" s="188"/>
      <c r="B9" s="188"/>
      <c r="C9" s="188"/>
      <c r="D9" s="137" t="s">
        <v>43</v>
      </c>
      <c r="E9" s="137" t="s">
        <v>42</v>
      </c>
      <c r="F9" s="188"/>
      <c r="G9" s="188"/>
      <c r="H9" s="188"/>
      <c r="I9" s="188"/>
      <c r="J9" s="188"/>
      <c r="K9" s="188"/>
      <c r="L9" s="188"/>
    </row>
    <row r="10" spans="1:12" ht="12.75" customHeight="1">
      <c r="A10" s="192" t="s">
        <v>164</v>
      </c>
      <c r="B10" s="129">
        <v>1</v>
      </c>
      <c r="C10" s="138" t="s">
        <v>67</v>
      </c>
      <c r="D10" s="139">
        <v>2</v>
      </c>
      <c r="E10" s="127">
        <v>2.5</v>
      </c>
      <c r="F10" s="128">
        <f>D10*E10</f>
        <v>5</v>
      </c>
      <c r="G10" s="129" t="s">
        <v>44</v>
      </c>
      <c r="H10" s="129">
        <v>250</v>
      </c>
      <c r="I10" s="129">
        <v>2</v>
      </c>
      <c r="J10" s="40">
        <v>0.25</v>
      </c>
      <c r="K10" s="127">
        <f>J10*I10*H10</f>
        <v>125</v>
      </c>
      <c r="L10" s="128">
        <f>K10+F10</f>
        <v>130</v>
      </c>
    </row>
    <row r="11" spans="1:12" ht="12.75" customHeight="1">
      <c r="A11" s="193"/>
      <c r="B11" s="129">
        <v>2</v>
      </c>
      <c r="C11" s="138" t="s">
        <v>40</v>
      </c>
      <c r="D11" s="139">
        <v>2</v>
      </c>
      <c r="E11" s="127">
        <v>0</v>
      </c>
      <c r="F11" s="128">
        <f>D11*E11</f>
        <v>0</v>
      </c>
      <c r="G11" s="129" t="s">
        <v>44</v>
      </c>
      <c r="H11" s="129">
        <v>0</v>
      </c>
      <c r="I11" s="129">
        <v>2</v>
      </c>
      <c r="J11" s="40">
        <v>0.25</v>
      </c>
      <c r="K11" s="127">
        <f>J11*I11*H11</f>
        <v>0</v>
      </c>
      <c r="L11" s="128">
        <f>K11+F11</f>
        <v>0</v>
      </c>
    </row>
    <row r="12" spans="1:12" ht="12.75" customHeight="1">
      <c r="A12" s="193"/>
      <c r="B12" s="129">
        <v>3</v>
      </c>
      <c r="C12" s="138" t="s">
        <v>41</v>
      </c>
      <c r="D12" s="139">
        <v>6</v>
      </c>
      <c r="E12" s="127">
        <v>3.5</v>
      </c>
      <c r="F12" s="128">
        <f>D12*E12</f>
        <v>21</v>
      </c>
      <c r="G12" s="129" t="s">
        <v>152</v>
      </c>
      <c r="H12" s="129">
        <v>50</v>
      </c>
      <c r="I12" s="129">
        <v>2</v>
      </c>
      <c r="J12" s="40">
        <v>8</v>
      </c>
      <c r="K12" s="127">
        <f>J12*I12*H12</f>
        <v>800</v>
      </c>
      <c r="L12" s="128">
        <f>K12+F12</f>
        <v>821</v>
      </c>
    </row>
    <row r="13" spans="1:12" ht="12.75" customHeight="1">
      <c r="A13" s="193"/>
      <c r="B13" s="129">
        <v>4</v>
      </c>
      <c r="C13" s="138" t="s">
        <v>41</v>
      </c>
      <c r="D13" s="139"/>
      <c r="E13" s="127"/>
      <c r="F13" s="128">
        <f>D13*E13</f>
        <v>0</v>
      </c>
      <c r="G13" s="129" t="s">
        <v>45</v>
      </c>
      <c r="H13" s="129">
        <v>100</v>
      </c>
      <c r="I13" s="129">
        <v>2</v>
      </c>
      <c r="J13" s="40">
        <v>7</v>
      </c>
      <c r="K13" s="127">
        <f>J13*I13*H13</f>
        <v>1400</v>
      </c>
      <c r="L13" s="128">
        <f>K13+F13</f>
        <v>1400</v>
      </c>
    </row>
    <row r="14" spans="1:12" ht="12.75">
      <c r="A14" s="194"/>
      <c r="B14" s="129">
        <v>5</v>
      </c>
      <c r="C14" s="138" t="s">
        <v>41</v>
      </c>
      <c r="D14" s="139"/>
      <c r="E14" s="127">
        <v>2.5</v>
      </c>
      <c r="F14" s="128">
        <f>D14*E14</f>
        <v>0</v>
      </c>
      <c r="G14" s="129" t="s">
        <v>44</v>
      </c>
      <c r="H14" s="129">
        <v>100</v>
      </c>
      <c r="I14" s="129">
        <v>2</v>
      </c>
      <c r="J14" s="40">
        <v>0.5</v>
      </c>
      <c r="K14" s="127">
        <f>J14*I14*H14</f>
        <v>100</v>
      </c>
      <c r="L14" s="128">
        <f>K14+F14</f>
        <v>100</v>
      </c>
    </row>
    <row r="15" spans="1:12" ht="12.75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40" t="s">
        <v>49</v>
      </c>
      <c r="L15" s="141">
        <f>SUM(L10:L14)</f>
        <v>2451</v>
      </c>
    </row>
  </sheetData>
  <sheetProtection/>
  <mergeCells count="17">
    <mergeCell ref="A2:J2"/>
    <mergeCell ref="A4:J4"/>
    <mergeCell ref="A1:L1"/>
    <mergeCell ref="F8:F9"/>
    <mergeCell ref="G8:G9"/>
    <mergeCell ref="H8:H9"/>
    <mergeCell ref="I8:I9"/>
    <mergeCell ref="J8:J9"/>
    <mergeCell ref="K8:K9"/>
    <mergeCell ref="A3:L3"/>
    <mergeCell ref="L8:L9"/>
    <mergeCell ref="A5:L5"/>
    <mergeCell ref="A10:A14"/>
    <mergeCell ref="D8:E8"/>
    <mergeCell ref="A8:A9"/>
    <mergeCell ref="B8:B9"/>
    <mergeCell ref="C8:C9"/>
  </mergeCells>
  <printOptions/>
  <pageMargins left="0.63" right="0.63" top="0.99" bottom="0.984251969" header="0.99" footer="0.492125985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1.28125" style="50" bestFit="1" customWidth="1"/>
    <col min="2" max="2" width="18.00390625" style="50" bestFit="1" customWidth="1"/>
    <col min="3" max="3" width="17.8515625" style="50" customWidth="1"/>
    <col min="4" max="16384" width="9.140625" style="50" customWidth="1"/>
  </cols>
  <sheetData>
    <row r="1" spans="1:13" ht="20.25">
      <c r="A1" s="202" t="s">
        <v>19</v>
      </c>
      <c r="B1" s="202"/>
      <c r="C1" s="202"/>
      <c r="D1" s="34"/>
      <c r="E1" s="34"/>
      <c r="F1" s="34"/>
      <c r="G1" s="34"/>
      <c r="H1" s="34"/>
      <c r="I1" s="34"/>
      <c r="J1" s="34"/>
      <c r="K1" s="34"/>
      <c r="L1" s="34"/>
      <c r="M1" s="28"/>
    </row>
    <row r="2" spans="1:13" ht="20.25">
      <c r="A2" s="32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8"/>
    </row>
    <row r="3" spans="1:13" ht="33.75" customHeight="1" thickBot="1">
      <c r="A3" s="203" t="s">
        <v>64</v>
      </c>
      <c r="B3" s="203"/>
      <c r="C3" s="203"/>
      <c r="D3" s="34"/>
      <c r="E3" s="34"/>
      <c r="F3" s="34"/>
      <c r="G3" s="34"/>
      <c r="H3" s="34"/>
      <c r="I3" s="34"/>
      <c r="J3" s="34"/>
      <c r="K3" s="34"/>
      <c r="L3" s="34"/>
      <c r="M3" s="28"/>
    </row>
    <row r="4" spans="1:13" ht="31.5">
      <c r="A4" s="36" t="s">
        <v>30</v>
      </c>
      <c r="B4" s="49" t="s">
        <v>69</v>
      </c>
      <c r="C4" s="37" t="s">
        <v>70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9.5" customHeight="1">
      <c r="A5" s="200" t="s">
        <v>68</v>
      </c>
      <c r="B5" s="48">
        <v>0.8</v>
      </c>
      <c r="C5" s="48">
        <v>0.2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9.5" customHeight="1" thickBot="1">
      <c r="A6" s="201"/>
      <c r="B6" s="35">
        <f>B5*'Planilha de Preço_CONSULTORIA'!J52</f>
        <v>401321.224</v>
      </c>
      <c r="C6" s="35">
        <f>C5*'Planilha de Preço_CONSULTORIA'!J52</f>
        <v>100330.306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3" ht="19.5" customHeight="1" thickBot="1">
      <c r="A7" s="30" t="s">
        <v>28</v>
      </c>
      <c r="B7" s="51">
        <f>B5</f>
        <v>0.8</v>
      </c>
      <c r="C7" s="51">
        <f>B7+C5</f>
        <v>1</v>
      </c>
    </row>
    <row r="8" spans="1:3" ht="19.5" customHeight="1" thickBot="1">
      <c r="A8" s="31" t="s">
        <v>29</v>
      </c>
      <c r="B8" s="29">
        <f>B6</f>
        <v>401321.224</v>
      </c>
      <c r="C8" s="29">
        <f>B8+C6</f>
        <v>501651.52999999997</v>
      </c>
    </row>
  </sheetData>
  <sheetProtection/>
  <mergeCells count="3">
    <mergeCell ref="A5:A6"/>
    <mergeCell ref="A1:C1"/>
    <mergeCell ref="A3:C3"/>
  </mergeCells>
  <printOptions/>
  <pageMargins left="0.55" right="0.51" top="0.984251968503937" bottom="0.5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204" t="s">
        <v>79</v>
      </c>
      <c r="B1" s="204"/>
      <c r="C1" s="204"/>
      <c r="D1" s="204"/>
      <c r="E1" s="204"/>
      <c r="F1" s="204"/>
      <c r="G1" s="204"/>
      <c r="H1" s="204"/>
      <c r="I1" s="204"/>
    </row>
    <row r="2" spans="1:9" ht="15" customHeight="1">
      <c r="A2" s="204"/>
      <c r="B2" s="204"/>
      <c r="C2" s="204"/>
      <c r="D2" s="204"/>
      <c r="E2" s="204"/>
      <c r="F2" s="204"/>
      <c r="G2" s="204"/>
      <c r="H2" s="204"/>
      <c r="I2" s="204"/>
    </row>
    <row r="3" spans="1:2" s="54" customFormat="1" ht="15">
      <c r="A3" s="54" t="s">
        <v>71</v>
      </c>
      <c r="B3" s="55">
        <v>0.0165</v>
      </c>
    </row>
    <row r="4" spans="1:2" s="54" customFormat="1" ht="15">
      <c r="A4" s="54" t="s">
        <v>72</v>
      </c>
      <c r="B4" s="55">
        <v>0.076</v>
      </c>
    </row>
    <row r="5" spans="1:2" s="54" customFormat="1" ht="15">
      <c r="A5" s="54" t="s">
        <v>73</v>
      </c>
      <c r="B5" s="55">
        <v>0.03</v>
      </c>
    </row>
    <row r="6" spans="1:3" s="54" customFormat="1" ht="15.75">
      <c r="A6" s="56" t="s">
        <v>74</v>
      </c>
      <c r="B6" s="57">
        <f>SUM(B3:B5)</f>
        <v>0.1225</v>
      </c>
      <c r="C6" s="58" t="s">
        <v>76</v>
      </c>
    </row>
    <row r="7" s="54" customFormat="1" ht="15.75">
      <c r="A7" s="52" t="s">
        <v>81</v>
      </c>
    </row>
    <row r="8" s="54" customFormat="1" ht="15"/>
    <row r="9" spans="1:9" s="54" customFormat="1" ht="15.75" customHeight="1">
      <c r="A9" s="205" t="s">
        <v>80</v>
      </c>
      <c r="B9" s="205"/>
      <c r="C9" s="205"/>
      <c r="D9" s="205"/>
      <c r="E9" s="205"/>
      <c r="F9" s="205"/>
      <c r="G9" s="205"/>
      <c r="H9" s="205"/>
      <c r="I9" s="205"/>
    </row>
    <row r="10" spans="1:9" s="54" customFormat="1" ht="15.75" customHeight="1">
      <c r="A10" s="205"/>
      <c r="B10" s="205"/>
      <c r="C10" s="205"/>
      <c r="D10" s="205"/>
      <c r="E10" s="205"/>
      <c r="F10" s="205"/>
      <c r="G10" s="205"/>
      <c r="H10" s="205"/>
      <c r="I10" s="205"/>
    </row>
    <row r="11" s="54" customFormat="1" ht="15.75">
      <c r="A11" s="53" t="s">
        <v>75</v>
      </c>
    </row>
    <row r="12" s="54" customFormat="1" ht="15"/>
    <row r="13" spans="1:3" s="54" customFormat="1" ht="15.75">
      <c r="A13" s="67" t="s">
        <v>77</v>
      </c>
      <c r="B13" s="67">
        <f>((1/(1-B6))-1)*100</f>
        <v>13.960113960113961</v>
      </c>
      <c r="C13" s="68">
        <f>B13/100</f>
        <v>0.13960113960113962</v>
      </c>
    </row>
    <row r="14" ht="12.75">
      <c r="C14" s="69" t="s">
        <v>148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2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208" t="s">
        <v>146</v>
      </c>
      <c r="B3" s="208"/>
      <c r="C3" s="208"/>
    </row>
    <row r="4" spans="1:3" ht="16.5">
      <c r="A4" s="60" t="s">
        <v>102</v>
      </c>
      <c r="B4" s="60" t="s">
        <v>2</v>
      </c>
      <c r="C4" s="60" t="s">
        <v>103</v>
      </c>
    </row>
    <row r="5" spans="1:3" ht="16.5">
      <c r="A5" s="209" t="s">
        <v>104</v>
      </c>
      <c r="B5" s="209"/>
      <c r="C5" s="209"/>
    </row>
    <row r="6" spans="1:3" ht="16.5">
      <c r="A6" s="61" t="s">
        <v>45</v>
      </c>
      <c r="B6" s="62" t="s">
        <v>100</v>
      </c>
      <c r="C6" s="63">
        <v>0.2</v>
      </c>
    </row>
    <row r="7" spans="1:3" ht="16.5">
      <c r="A7" s="61" t="s">
        <v>105</v>
      </c>
      <c r="B7" s="62" t="s">
        <v>101</v>
      </c>
      <c r="C7" s="63">
        <v>0.015</v>
      </c>
    </row>
    <row r="8" spans="1:3" ht="16.5">
      <c r="A8" s="61" t="s">
        <v>106</v>
      </c>
      <c r="B8" s="62" t="s">
        <v>98</v>
      </c>
      <c r="C8" s="63">
        <v>0.01</v>
      </c>
    </row>
    <row r="9" spans="1:3" ht="16.5">
      <c r="A9" s="61" t="s">
        <v>44</v>
      </c>
      <c r="B9" s="62" t="s">
        <v>99</v>
      </c>
      <c r="C9" s="63">
        <v>0.002</v>
      </c>
    </row>
    <row r="10" spans="1:3" ht="16.5">
      <c r="A10" s="61" t="s">
        <v>107</v>
      </c>
      <c r="B10" s="62" t="s">
        <v>97</v>
      </c>
      <c r="C10" s="63">
        <v>0.006</v>
      </c>
    </row>
    <row r="11" spans="1:3" ht="16.5">
      <c r="A11" s="61" t="s">
        <v>108</v>
      </c>
      <c r="B11" s="62" t="s">
        <v>109</v>
      </c>
      <c r="C11" s="63">
        <v>0.025</v>
      </c>
    </row>
    <row r="12" spans="1:3" ht="16.5">
      <c r="A12" s="61" t="s">
        <v>110</v>
      </c>
      <c r="B12" s="62" t="s">
        <v>111</v>
      </c>
      <c r="C12" s="63">
        <v>0.01</v>
      </c>
    </row>
    <row r="13" spans="1:3" ht="16.5">
      <c r="A13" s="61" t="s">
        <v>112</v>
      </c>
      <c r="B13" s="62" t="s">
        <v>96</v>
      </c>
      <c r="C13" s="63">
        <v>0.08</v>
      </c>
    </row>
    <row r="14" spans="1:3" ht="16.5">
      <c r="A14" s="60" t="s">
        <v>113</v>
      </c>
      <c r="B14" s="64" t="s">
        <v>92</v>
      </c>
      <c r="C14" s="65">
        <f>SUM(C6:C13)</f>
        <v>0.3480000000000001</v>
      </c>
    </row>
    <row r="15" spans="1:3" ht="16.5">
      <c r="A15" s="210" t="s">
        <v>93</v>
      </c>
      <c r="B15" s="211"/>
      <c r="C15" s="211"/>
    </row>
    <row r="16" spans="1:3" ht="16.5">
      <c r="A16" s="61" t="s">
        <v>114</v>
      </c>
      <c r="B16" s="62" t="s">
        <v>94</v>
      </c>
      <c r="C16" s="63">
        <v>0.1111</v>
      </c>
    </row>
    <row r="17" spans="1:3" ht="16.5">
      <c r="A17" s="61" t="s">
        <v>115</v>
      </c>
      <c r="B17" s="62" t="s">
        <v>95</v>
      </c>
      <c r="C17" s="63">
        <v>0.0175</v>
      </c>
    </row>
    <row r="18" spans="1:3" ht="16.5">
      <c r="A18" s="61" t="s">
        <v>116</v>
      </c>
      <c r="B18" s="62" t="s">
        <v>118</v>
      </c>
      <c r="C18" s="63">
        <v>0.0137</v>
      </c>
    </row>
    <row r="19" spans="1:3" ht="16.5">
      <c r="A19" s="61" t="s">
        <v>117</v>
      </c>
      <c r="B19" s="62" t="s">
        <v>130</v>
      </c>
      <c r="C19" s="63">
        <v>0.0833</v>
      </c>
    </row>
    <row r="20" spans="1:3" ht="16.5">
      <c r="A20" s="61" t="s">
        <v>119</v>
      </c>
      <c r="B20" s="62" t="s">
        <v>90</v>
      </c>
      <c r="C20" s="63">
        <v>0</v>
      </c>
    </row>
    <row r="21" spans="1:3" ht="16.5">
      <c r="A21" s="61" t="s">
        <v>120</v>
      </c>
      <c r="B21" s="62" t="s">
        <v>91</v>
      </c>
      <c r="C21" s="63">
        <v>0.0005</v>
      </c>
    </row>
    <row r="22" spans="1:3" ht="16.5">
      <c r="A22" s="61" t="s">
        <v>121</v>
      </c>
      <c r="B22" s="62" t="s">
        <v>131</v>
      </c>
      <c r="C22" s="63">
        <v>0.0164</v>
      </c>
    </row>
    <row r="23" spans="1:3" ht="16.5">
      <c r="A23" s="61" t="s">
        <v>132</v>
      </c>
      <c r="B23" s="62" t="s">
        <v>133</v>
      </c>
      <c r="C23" s="63">
        <v>0.0021</v>
      </c>
    </row>
    <row r="24" spans="1:3" ht="16.5">
      <c r="A24" s="60" t="s">
        <v>122</v>
      </c>
      <c r="B24" s="64" t="s">
        <v>87</v>
      </c>
      <c r="C24" s="65">
        <f>SUM(C16:C23)</f>
        <v>0.24459999999999996</v>
      </c>
    </row>
    <row r="25" spans="1:3" ht="16.5">
      <c r="A25" s="210" t="s">
        <v>88</v>
      </c>
      <c r="B25" s="211"/>
      <c r="C25" s="211"/>
    </row>
    <row r="26" spans="1:3" ht="16.5">
      <c r="A26" s="61" t="s">
        <v>123</v>
      </c>
      <c r="B26" s="62" t="s">
        <v>124</v>
      </c>
      <c r="C26" s="63">
        <v>0.0433</v>
      </c>
    </row>
    <row r="27" spans="1:3" ht="16.5">
      <c r="A27" s="61" t="s">
        <v>125</v>
      </c>
      <c r="B27" s="62" t="s">
        <v>89</v>
      </c>
      <c r="C27" s="63">
        <v>0</v>
      </c>
    </row>
    <row r="28" spans="1:3" ht="16.5">
      <c r="A28" s="61" t="s">
        <v>136</v>
      </c>
      <c r="B28" s="62" t="s">
        <v>134</v>
      </c>
      <c r="C28" s="63">
        <v>0.0083</v>
      </c>
    </row>
    <row r="29" spans="1:3" ht="16.5">
      <c r="A29" s="61" t="s">
        <v>137</v>
      </c>
      <c r="B29" s="62" t="s">
        <v>135</v>
      </c>
      <c r="C29" s="63">
        <v>0.0008</v>
      </c>
    </row>
    <row r="30" spans="1:3" ht="16.5">
      <c r="A30" s="60" t="s">
        <v>126</v>
      </c>
      <c r="B30" s="64" t="s">
        <v>143</v>
      </c>
      <c r="C30" s="65">
        <v>0.0524</v>
      </c>
    </row>
    <row r="31" spans="1:3" ht="16.5">
      <c r="A31" s="210" t="s">
        <v>86</v>
      </c>
      <c r="B31" s="211"/>
      <c r="C31" s="211"/>
    </row>
    <row r="32" spans="1:3" ht="16.5">
      <c r="A32" s="61" t="s">
        <v>127</v>
      </c>
      <c r="B32" s="62" t="s">
        <v>128</v>
      </c>
      <c r="C32" s="66">
        <f>C14*C24</f>
        <v>0.08512080000000001</v>
      </c>
    </row>
    <row r="33" spans="1:3" ht="16.5">
      <c r="A33" s="61" t="s">
        <v>140</v>
      </c>
      <c r="B33" s="62" t="s">
        <v>138</v>
      </c>
      <c r="C33" s="63">
        <v>0.0067</v>
      </c>
    </row>
    <row r="34" spans="1:3" ht="16.5">
      <c r="A34" s="61" t="s">
        <v>141</v>
      </c>
      <c r="B34" s="62" t="s">
        <v>139</v>
      </c>
      <c r="C34" s="63">
        <v>0.0016</v>
      </c>
    </row>
    <row r="35" spans="1:3" ht="16.5">
      <c r="A35" s="60" t="s">
        <v>129</v>
      </c>
      <c r="B35" s="64" t="s">
        <v>85</v>
      </c>
      <c r="C35" s="65">
        <f>SUM(C32:C34)</f>
        <v>0.09342080000000001</v>
      </c>
    </row>
    <row r="36" spans="1:3" ht="16.5">
      <c r="A36" s="210" t="s">
        <v>83</v>
      </c>
      <c r="B36" s="211"/>
      <c r="C36" s="211"/>
    </row>
    <row r="37" spans="1:3" ht="16.5">
      <c r="A37" s="61" t="s">
        <v>142</v>
      </c>
      <c r="B37" s="62" t="s">
        <v>84</v>
      </c>
      <c r="C37" s="66">
        <v>0.102</v>
      </c>
    </row>
    <row r="38" spans="1:3" ht="16.5">
      <c r="A38" s="60" t="s">
        <v>147</v>
      </c>
      <c r="B38" s="64" t="s">
        <v>144</v>
      </c>
      <c r="C38" s="65">
        <f>SUM(C37)</f>
        <v>0.102</v>
      </c>
    </row>
    <row r="39" ht="13.5" thickBot="1"/>
    <row r="40" spans="1:3" ht="18.75" thickBot="1">
      <c r="A40" s="206" t="s">
        <v>145</v>
      </c>
      <c r="B40" s="207"/>
      <c r="C40" s="59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RDO SOBREIRA</cp:lastModifiedBy>
  <cp:lastPrinted>2016-09-08T19:20:24Z</cp:lastPrinted>
  <dcterms:created xsi:type="dcterms:W3CDTF">2001-05-14T20:05:29Z</dcterms:created>
  <dcterms:modified xsi:type="dcterms:W3CDTF">2017-01-18T02:18:44Z</dcterms:modified>
  <cp:category/>
  <cp:version/>
  <cp:contentType/>
  <cp:contentStatus/>
</cp:coreProperties>
</file>