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595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Preço_CONSULTORIA'!$A$1:$I$48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<sst xmlns="http://schemas.openxmlformats.org/spreadsheetml/2006/main" count="171" uniqueCount="159">
  <si>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</si>
  <si>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</si>
  <si>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</si>
  <si>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</si>
  <si>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</si>
  <si>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</si>
  <si>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</si>
  <si>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</si>
  <si>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</si>
  <si>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</si>
  <si>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</si>
  <si>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</si>
  <si>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</si>
  <si>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</si>
  <si>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</si>
  <si>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</si>
  <si>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</si>
  <si>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</si>
  <si>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</si>
  <si>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</si>
  <si>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</si>
  <si>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</si>
  <si>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</si>
  <si>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de Climatização)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</si>
  <si>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</si>
  <si>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</si>
  <si>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</si>
  <si>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</si>
  <si>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</si>
  <si>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</si>
  <si>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</si>
  <si>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</si>
  <si>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</si>
  <si>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</si>
  <si>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</si>
  <si>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</si>
  <si>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</si>
  <si>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</si>
  <si>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</si>
  <si>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</si>
  <si>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</si>
  <si>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</si>
  <si>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</si>
  <si>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</si>
  <si>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</si>
  <si>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</si>
  <si>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</si>
  <si>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</si>
  <si>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</si>
  <si>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</si>
  <si>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</si>
  <si>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</si>
  <si>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</si>
  <si>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</si>
  <si>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Engenheiro Eletricista (projeto de instalações elétricas)</t>
  </si>
  <si>
    <t>Engenheiro (projeto  Inst. Hidro-sanitarias)</t>
  </si>
  <si>
    <t>Arquiteto (projeto executivo de arquitetura)</t>
  </si>
  <si>
    <t>ELABORAÇÃO DE PROJETOS COMPLEMENTARES DE ENGENHARIA E DETALHAMENTO DE PROJETO DE ARQUITETURA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</si>
  <si>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</si>
  <si>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</si>
  <si>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</si>
  <si>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</si>
  <si>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</si>
  <si>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</si>
  <si>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</si>
  <si>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</si>
  <si>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</si>
  <si>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</si>
  <si>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</si>
  <si>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</si>
  <si>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</si>
  <si>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</si>
  <si>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</si>
  <si>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</si>
  <si>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</si>
  <si>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</si>
  <si>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</si>
  <si>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</si>
  <si>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</si>
  <si>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</si>
  <si>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</si>
  <si>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</si>
  <si>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</si>
  <si>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</si>
  <si>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</si>
  <si>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</si>
  <si>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</si>
  <si>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</si>
  <si>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</si>
  <si>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</si>
  <si>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</si>
  <si>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</si>
  <si>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</si>
  <si>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</si>
  <si>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</si>
  <si>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</si>
  <si>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</si>
  <si>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</si>
  <si>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</si>
  <si>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</si>
  <si>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</si>
  <si>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</si>
  <si>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</si>
  <si>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</si>
  <si>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</si>
  <si>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</si>
  <si>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</si>
  <si>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</si>
  <si>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</si>
  <si>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</si>
  <si>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</si>
  <si>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</si>
  <si>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</si>
  <si>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</si>
  <si>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</si>
  <si>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</si>
  <si>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</si>
  <si>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</si>
  <si>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</si>
  <si>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</si>
  <si>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</si>
  <si>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</si>
  <si>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</si>
  <si>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</si>
  <si>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</si>
  <si>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</si>
  <si>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</si>
  <si>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</si>
  <si>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</si>
  <si>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</si>
  <si>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</si>
  <si>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</si>
  <si>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</si>
  <si>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</si>
  <si>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</si>
  <si>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</si>
  <si>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</si>
  <si>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</si>
  <si>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</si>
  <si>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</si>
  <si>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</si>
  <si>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P1</t>
  </si>
  <si>
    <t>T2</t>
  </si>
  <si>
    <t>A0</t>
  </si>
  <si>
    <t xml:space="preserve"> Projeto Básico</t>
  </si>
  <si>
    <t>p1</t>
  </si>
  <si>
    <t xml:space="preserve"> (DATA-BASE: JANEIRO/2014)</t>
  </si>
  <si>
    <t xml:space="preserve">PREÇO 
TOTAL (R$) </t>
  </si>
  <si>
    <t>Nº DE 
HOMENS
 X 
MÊS</t>
  </si>
  <si>
    <t>Participação Mensal
 Média(%)</t>
  </si>
  <si>
    <t>Engenheiro de Estruturas</t>
  </si>
  <si>
    <t>OBJETO: CONSTRUÇÃO DO CENTRO DE REFERÊNCIA MÉDICA DE PICOS</t>
  </si>
  <si>
    <t>ELABORAÇÃO DE PROJETO EXECUTIVO DE CLIMATIZAÇÃO</t>
  </si>
  <si>
    <t>SINAPI</t>
  </si>
  <si>
    <t>DATA BASE: SETEMBRO/2016- TABELA CONSULTORIA DNIT</t>
  </si>
  <si>
    <t>COMPOSIÇÃO DE CUSTO UNITÁRIO</t>
  </si>
  <si>
    <t>custo a ser inserido na planilha orçamentária (retirado o BDI de 24,93%):</t>
  </si>
  <si>
    <r>
      <t>B)  ENCARGOS SOCIAIS de A: (</t>
    </r>
    <r>
      <rPr>
        <b/>
        <i/>
        <sz val="9"/>
        <rFont val="Arial"/>
        <family val="2"/>
      </rPr>
      <t>Pessoal de Nível superior já está com Encargos Sociais</t>
    </r>
    <r>
      <rPr>
        <b/>
        <sz val="9"/>
        <rFont val="Arial"/>
        <family val="2"/>
      </rPr>
      <t>)</t>
    </r>
  </si>
  <si>
    <t>A.1 - PESSOAL DE NÍVEL SUPERIOR (c/ encargos sociais)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</si>
</sst>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  <numFmt numFmtId="173" formatCode="_(* #,##0.000_);_(* \(#,##0.000\);_(* &quot;-&quot;??_);_(@_)"/>
    <numFmt numFmtId="174" formatCode="_(* #,##0.0000_);_(* \(#,##0.0000\);_(* &quot;-&quot;??_);_(@_)"/>
  </numFmts>
  <fonts count="69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8" fillId="33" borderId="10" xfId="56" applyFont="1" applyFill="1" applyBorder="1">
      <alignment/>
      <protection/>
    </xf>
    <xf numFmtId="0" fontId="8" fillId="33" borderId="11" xfId="56" applyFont="1" applyFill="1" applyBorder="1">
      <alignment/>
      <protection/>
    </xf>
    <xf numFmtId="0" fontId="10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8" fillId="33" borderId="11" xfId="56" applyFont="1" applyFill="1" applyBorder="1" applyAlignment="1">
      <alignment vertical="center"/>
      <protection/>
    </xf>
    <xf numFmtId="0" fontId="13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2" fillId="33" borderId="15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169" fontId="7" fillId="33" borderId="16" xfId="56" applyNumberFormat="1" applyFont="1" applyFill="1" applyBorder="1" applyAlignment="1">
      <alignment horizontal="center" vertical="center"/>
      <protection/>
    </xf>
    <xf numFmtId="167" fontId="12" fillId="33" borderId="17" xfId="71" applyFont="1" applyFill="1" applyBorder="1" applyAlignment="1">
      <alignment horizontal="left" vertical="center"/>
    </xf>
    <xf numFmtId="40" fontId="7" fillId="33" borderId="18" xfId="62" applyFont="1" applyFill="1" applyBorder="1" applyAlignment="1">
      <alignment horizontal="right" vertical="center"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15" fillId="33" borderId="15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left" vertical="center" indent="2"/>
    </xf>
    <xf numFmtId="40" fontId="7" fillId="33" borderId="16" xfId="62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left" vertical="center" indent="2"/>
    </xf>
    <xf numFmtId="0" fontId="12" fillId="33" borderId="19" xfId="0" applyFont="1" applyFill="1" applyBorder="1" applyAlignment="1">
      <alignment horizontal="left" vertical="center" indent="2"/>
    </xf>
    <xf numFmtId="40" fontId="8" fillId="33" borderId="18" xfId="62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7" fillId="33" borderId="11" xfId="56" applyFont="1" applyFill="1" applyBorder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8" fillId="33" borderId="20" xfId="62" applyFont="1" applyFill="1" applyBorder="1" applyAlignment="1">
      <alignment horizontal="right" vertical="center"/>
    </xf>
    <xf numFmtId="40" fontId="9" fillId="33" borderId="0" xfId="62" applyFont="1" applyFill="1" applyAlignment="1">
      <alignment horizontal="right"/>
    </xf>
    <xf numFmtId="40" fontId="7" fillId="33" borderId="0" xfId="62" applyFont="1" applyFill="1" applyAlignment="1">
      <alignment horizontal="right"/>
    </xf>
    <xf numFmtId="167" fontId="7" fillId="33" borderId="0" xfId="71" applyFont="1" applyFill="1" applyAlignment="1">
      <alignment/>
    </xf>
    <xf numFmtId="167" fontId="7" fillId="33" borderId="0" xfId="56" applyNumberFormat="1" applyFont="1" applyFill="1">
      <alignment/>
      <protection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10" fontId="18" fillId="34" borderId="0" xfId="56" applyNumberFormat="1" applyFont="1" applyFill="1">
      <alignment/>
      <protection/>
    </xf>
    <xf numFmtId="0" fontId="7" fillId="33" borderId="0" xfId="56" applyFont="1" applyFill="1" applyAlignment="1">
      <alignment horizontal="right"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wrapText="1"/>
    </xf>
    <xf numFmtId="166" fontId="24" fillId="35" borderId="26" xfId="53" applyFont="1" applyFill="1" applyBorder="1" applyAlignment="1">
      <alignment horizontal="center"/>
    </xf>
    <xf numFmtId="0" fontId="24" fillId="35" borderId="27" xfId="0" applyFont="1" applyFill="1" applyBorder="1" applyAlignment="1">
      <alignment horizontal="left"/>
    </xf>
    <xf numFmtId="0" fontId="24" fillId="35" borderId="28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29" xfId="0" applyNumberFormat="1" applyFont="1" applyFill="1" applyBorder="1" applyAlignment="1">
      <alignment horizontal="center"/>
    </xf>
    <xf numFmtId="0" fontId="24" fillId="33" borderId="30" xfId="0" applyFont="1" applyFill="1" applyBorder="1" applyAlignment="1">
      <alignment horizontal="distributed" vertical="distributed" wrapText="1"/>
    </xf>
    <xf numFmtId="0" fontId="24" fillId="33" borderId="31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166" fontId="0" fillId="33" borderId="32" xfId="53" applyFont="1" applyFill="1" applyBorder="1" applyAlignment="1">
      <alignment/>
    </xf>
    <xf numFmtId="0" fontId="16" fillId="33" borderId="32" xfId="0" applyFont="1" applyFill="1" applyBorder="1" applyAlignment="1">
      <alignment horizontal="center"/>
    </xf>
    <xf numFmtId="166" fontId="16" fillId="33" borderId="32" xfId="0" applyNumberFormat="1" applyFont="1" applyFill="1" applyBorder="1" applyAlignment="1">
      <alignment/>
    </xf>
    <xf numFmtId="166" fontId="0" fillId="33" borderId="32" xfId="53" applyFont="1" applyFill="1" applyBorder="1" applyAlignment="1">
      <alignment horizontal="left"/>
    </xf>
    <xf numFmtId="166" fontId="16" fillId="33" borderId="33" xfId="0" applyNumberFormat="1" applyFont="1" applyFill="1" applyBorder="1" applyAlignment="1">
      <alignment/>
    </xf>
    <xf numFmtId="166" fontId="0" fillId="33" borderId="34" xfId="53" applyFont="1" applyFill="1" applyBorder="1" applyAlignment="1">
      <alignment/>
    </xf>
    <xf numFmtId="0" fontId="16" fillId="33" borderId="3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66" fontId="0" fillId="33" borderId="34" xfId="53" applyFont="1" applyFill="1" applyBorder="1" applyAlignment="1">
      <alignment horizontal="left"/>
    </xf>
    <xf numFmtId="166" fontId="16" fillId="33" borderId="35" xfId="0" applyNumberFormat="1" applyFont="1" applyFill="1" applyBorder="1" applyAlignment="1">
      <alignment/>
    </xf>
    <xf numFmtId="0" fontId="16" fillId="33" borderId="36" xfId="0" applyFont="1" applyFill="1" applyBorder="1" applyAlignment="1">
      <alignment/>
    </xf>
    <xf numFmtId="166" fontId="16" fillId="33" borderId="37" xfId="0" applyNumberFormat="1" applyFont="1" applyFill="1" applyBorder="1" applyAlignment="1">
      <alignment/>
    </xf>
    <xf numFmtId="166" fontId="0" fillId="33" borderId="31" xfId="53" applyFont="1" applyFill="1" applyBorder="1" applyAlignment="1">
      <alignment/>
    </xf>
    <xf numFmtId="166" fontId="16" fillId="33" borderId="31" xfId="0" applyNumberFormat="1" applyFont="1" applyFill="1" applyBorder="1" applyAlignment="1">
      <alignment/>
    </xf>
    <xf numFmtId="0" fontId="16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6" fontId="0" fillId="33" borderId="31" xfId="53" applyFont="1" applyFill="1" applyBorder="1" applyAlignment="1">
      <alignment horizontal="left"/>
    </xf>
    <xf numFmtId="166" fontId="16" fillId="33" borderId="38" xfId="0" applyNumberFormat="1" applyFont="1" applyFill="1" applyBorder="1" applyAlignment="1">
      <alignment/>
    </xf>
    <xf numFmtId="0" fontId="0" fillId="33" borderId="29" xfId="0" applyFill="1" applyBorder="1" applyAlignment="1">
      <alignment vertical="distributed"/>
    </xf>
    <xf numFmtId="0" fontId="0" fillId="33" borderId="34" xfId="0" applyFill="1" applyBorder="1" applyAlignment="1">
      <alignment vertical="distributed"/>
    </xf>
    <xf numFmtId="0" fontId="16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16" fillId="33" borderId="43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center" indent="2"/>
    </xf>
    <xf numFmtId="0" fontId="7" fillId="33" borderId="13" xfId="56" applyFont="1" applyFill="1" applyBorder="1" applyAlignment="1">
      <alignment vertical="center"/>
      <protection/>
    </xf>
    <xf numFmtId="1" fontId="7" fillId="33" borderId="13" xfId="56" applyNumberFormat="1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 quotePrefix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169" fontId="7" fillId="33" borderId="13" xfId="56" applyNumberFormat="1" applyFont="1" applyFill="1" applyBorder="1" applyAlignment="1">
      <alignment horizontal="center" vertical="center"/>
      <protection/>
    </xf>
    <xf numFmtId="40" fontId="7" fillId="33" borderId="13" xfId="62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10" fontId="24" fillId="33" borderId="44" xfId="0" applyNumberFormat="1" applyFont="1" applyFill="1" applyBorder="1" applyAlignment="1">
      <alignment horizontal="center" wrapText="1"/>
    </xf>
    <xf numFmtId="0" fontId="24" fillId="33" borderId="31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29" xfId="0" applyNumberFormat="1" applyFont="1" applyFill="1" applyBorder="1" applyAlignment="1">
      <alignment horizontal="center"/>
    </xf>
    <xf numFmtId="0" fontId="29" fillId="33" borderId="0" xfId="56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32" xfId="0" applyFont="1" applyBorder="1" applyAlignment="1">
      <alignment/>
    </xf>
    <xf numFmtId="10" fontId="24" fillId="0" borderId="32" xfId="0" applyNumberFormat="1" applyFont="1" applyBorder="1" applyAlignment="1">
      <alignment/>
    </xf>
    <xf numFmtId="0" fontId="24" fillId="0" borderId="32" xfId="0" applyFont="1" applyBorder="1" applyAlignment="1" quotePrefix="1">
      <alignment/>
    </xf>
    <xf numFmtId="10" fontId="33" fillId="36" borderId="45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center" vertical="center"/>
      <protection/>
    </xf>
    <xf numFmtId="0" fontId="34" fillId="37" borderId="32" xfId="57" applyFont="1" applyFill="1" applyBorder="1" applyAlignment="1">
      <alignment horizontal="left" vertical="center"/>
      <protection/>
    </xf>
    <xf numFmtId="10" fontId="34" fillId="37" borderId="32" xfId="57" applyNumberFormat="1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left" vertical="center"/>
      <protection/>
    </xf>
    <xf numFmtId="10" fontId="32" fillId="36" borderId="32" xfId="57" applyNumberFormat="1" applyFont="1" applyFill="1" applyBorder="1" applyAlignment="1">
      <alignment horizontal="center" vertical="center"/>
      <protection/>
    </xf>
    <xf numFmtId="10" fontId="34" fillId="38" borderId="32" xfId="57" applyNumberFormat="1" applyFont="1" applyFill="1" applyBorder="1" applyAlignment="1">
      <alignment horizontal="center" vertical="center"/>
      <protection/>
    </xf>
    <xf numFmtId="0" fontId="24" fillId="0" borderId="32" xfId="0" applyFont="1" applyBorder="1" applyAlignment="1">
      <alignment horizontal="center"/>
    </xf>
    <xf numFmtId="10" fontId="24" fillId="39" borderId="32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3" borderId="46" xfId="0" applyFon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166" fontId="0" fillId="33" borderId="48" xfId="53" applyFont="1" applyFill="1" applyBorder="1" applyAlignment="1">
      <alignment/>
    </xf>
    <xf numFmtId="0" fontId="16" fillId="33" borderId="48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2" fontId="7" fillId="33" borderId="0" xfId="56" applyNumberFormat="1" applyFont="1" applyFill="1" applyAlignment="1">
      <alignment vertical="center"/>
      <protection/>
    </xf>
    <xf numFmtId="167" fontId="7" fillId="33" borderId="0" xfId="71" applyFont="1" applyFill="1" applyAlignment="1">
      <alignment vertical="center"/>
    </xf>
    <xf numFmtId="43" fontId="7" fillId="33" borderId="0" xfId="56" applyNumberFormat="1" applyFont="1" applyFill="1" applyAlignment="1">
      <alignment vertical="center"/>
      <protection/>
    </xf>
    <xf numFmtId="0" fontId="0" fillId="33" borderId="0" xfId="71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16" fillId="33" borderId="49" xfId="0" applyFont="1" applyFill="1" applyBorder="1" applyAlignment="1">
      <alignment horizontal="center"/>
    </xf>
    <xf numFmtId="167" fontId="0" fillId="33" borderId="0" xfId="71" applyFont="1" applyFill="1" applyAlignment="1">
      <alignment/>
    </xf>
    <xf numFmtId="40" fontId="0" fillId="33" borderId="0" xfId="0" applyNumberFormat="1" applyFill="1" applyAlignment="1">
      <alignment/>
    </xf>
    <xf numFmtId="43" fontId="16" fillId="33" borderId="0" xfId="0" applyNumberFormat="1" applyFont="1" applyFill="1" applyAlignment="1">
      <alignment/>
    </xf>
    <xf numFmtId="167" fontId="0" fillId="33" borderId="0" xfId="71" applyFont="1" applyFill="1" applyBorder="1" applyAlignment="1">
      <alignment/>
    </xf>
    <xf numFmtId="40" fontId="36" fillId="33" borderId="0" xfId="62" applyFont="1" applyFill="1" applyAlignment="1">
      <alignment horizontal="right"/>
    </xf>
    <xf numFmtId="0" fontId="17" fillId="0" borderId="0" xfId="0" applyFont="1" applyAlignment="1">
      <alignment horizontal="center"/>
    </xf>
    <xf numFmtId="0" fontId="21" fillId="40" borderId="50" xfId="0" applyFont="1" applyFill="1" applyBorder="1" applyAlignment="1">
      <alignment horizontal="center" vertical="center"/>
    </xf>
    <xf numFmtId="0" fontId="21" fillId="40" borderId="49" xfId="0" applyFont="1" applyFill="1" applyBorder="1" applyAlignment="1">
      <alignment horizontal="center" vertical="center"/>
    </xf>
    <xf numFmtId="0" fontId="21" fillId="40" borderId="39" xfId="0" applyFont="1" applyFill="1" applyBorder="1" applyAlignment="1">
      <alignment horizontal="center" vertical="center"/>
    </xf>
    <xf numFmtId="0" fontId="35" fillId="33" borderId="51" xfId="56" applyFont="1" applyFill="1" applyBorder="1" applyAlignment="1">
      <alignment horizontal="center" vertical="center" wrapText="1"/>
      <protection/>
    </xf>
    <xf numFmtId="0" fontId="35" fillId="33" borderId="52" xfId="56" applyFont="1" applyFill="1" applyBorder="1" applyAlignment="1">
      <alignment horizontal="center" vertical="center" wrapText="1"/>
      <protection/>
    </xf>
    <xf numFmtId="0" fontId="35" fillId="33" borderId="24" xfId="56" applyFont="1" applyFill="1" applyBorder="1" applyAlignment="1">
      <alignment horizontal="center" vertical="center" wrapText="1"/>
      <protection/>
    </xf>
    <xf numFmtId="0" fontId="35" fillId="33" borderId="53" xfId="56" applyFont="1" applyFill="1" applyBorder="1" applyAlignment="1">
      <alignment horizontal="center" vertical="center" wrapText="1"/>
      <protection/>
    </xf>
    <xf numFmtId="0" fontId="35" fillId="33" borderId="54" xfId="56" applyFont="1" applyFill="1" applyBorder="1" applyAlignment="1">
      <alignment horizontal="center" vertical="center" wrapText="1"/>
      <protection/>
    </xf>
    <xf numFmtId="0" fontId="35" fillId="33" borderId="55" xfId="56" applyFont="1" applyFill="1" applyBorder="1" applyAlignment="1">
      <alignment horizontal="center" vertical="center" wrapText="1"/>
      <protection/>
    </xf>
    <xf numFmtId="0" fontId="35" fillId="33" borderId="56" xfId="56" applyFont="1" applyFill="1" applyBorder="1" applyAlignment="1">
      <alignment horizontal="center" vertical="center" wrapText="1"/>
      <protection/>
    </xf>
    <xf numFmtId="0" fontId="35" fillId="33" borderId="57" xfId="56" applyFont="1" applyFill="1" applyBorder="1" applyAlignment="1">
      <alignment horizontal="center" vertical="center" wrapText="1"/>
      <protection/>
    </xf>
    <xf numFmtId="0" fontId="35" fillId="33" borderId="58" xfId="56" applyFont="1" applyFill="1" applyBorder="1" applyAlignment="1">
      <alignment horizontal="center" vertical="center" wrapText="1"/>
      <protection/>
    </xf>
    <xf numFmtId="40" fontId="8" fillId="33" borderId="17" xfId="62" applyFont="1" applyFill="1" applyBorder="1" applyAlignment="1">
      <alignment horizontal="right" vertical="center"/>
    </xf>
    <xf numFmtId="40" fontId="8" fillId="33" borderId="13" xfId="62" applyFont="1" applyFill="1" applyBorder="1" applyAlignment="1">
      <alignment horizontal="right" vertical="center"/>
    </xf>
    <xf numFmtId="40" fontId="8" fillId="33" borderId="19" xfId="62" applyFont="1" applyFill="1" applyBorder="1" applyAlignment="1">
      <alignment horizontal="right" vertical="center"/>
    </xf>
    <xf numFmtId="0" fontId="8" fillId="33" borderId="15" xfId="56" applyFont="1" applyFill="1" applyBorder="1" applyAlignment="1">
      <alignment horizontal="left" vertical="center"/>
      <protection/>
    </xf>
    <xf numFmtId="0" fontId="8" fillId="33" borderId="13" xfId="56" applyFont="1" applyFill="1" applyBorder="1" applyAlignment="1">
      <alignment horizontal="left" vertical="center"/>
      <protection/>
    </xf>
    <xf numFmtId="0" fontId="8" fillId="33" borderId="14" xfId="56" applyFont="1" applyFill="1" applyBorder="1" applyAlignment="1">
      <alignment horizontal="left" vertical="center"/>
      <protection/>
    </xf>
    <xf numFmtId="0" fontId="22" fillId="33" borderId="51" xfId="56" applyFont="1" applyFill="1" applyBorder="1" applyAlignment="1">
      <alignment horizontal="center" vertical="center"/>
      <protection/>
    </xf>
    <xf numFmtId="0" fontId="23" fillId="33" borderId="59" xfId="56" applyFont="1" applyFill="1" applyBorder="1" applyAlignment="1">
      <alignment horizontal="center" vertical="center"/>
      <protection/>
    </xf>
    <xf numFmtId="0" fontId="23" fillId="33" borderId="60" xfId="56" applyFont="1" applyFill="1" applyBorder="1" applyAlignment="1">
      <alignment horizontal="center" vertical="center"/>
      <protection/>
    </xf>
    <xf numFmtId="0" fontId="19" fillId="33" borderId="24" xfId="56" applyFont="1" applyFill="1" applyBorder="1" applyAlignment="1">
      <alignment horizontal="left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0" fillId="33" borderId="25" xfId="56" applyFont="1" applyFill="1" applyBorder="1" applyAlignment="1">
      <alignment horizontal="left" vertical="center"/>
      <protection/>
    </xf>
    <xf numFmtId="0" fontId="16" fillId="33" borderId="24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25" xfId="56" applyFont="1" applyFill="1" applyBorder="1" applyAlignment="1">
      <alignment horizontal="left" vertical="center"/>
      <protection/>
    </xf>
    <xf numFmtId="40" fontId="35" fillId="33" borderId="61" xfId="62" applyFont="1" applyFill="1" applyBorder="1" applyAlignment="1">
      <alignment horizontal="center" vertical="center" wrapText="1"/>
    </xf>
    <xf numFmtId="40" fontId="35" fillId="33" borderId="62" xfId="62" applyFont="1" applyFill="1" applyBorder="1" applyAlignment="1">
      <alignment horizontal="center" vertical="center" wrapText="1"/>
    </xf>
    <xf numFmtId="40" fontId="35" fillId="33" borderId="63" xfId="62" applyFont="1" applyFill="1" applyBorder="1" applyAlignment="1">
      <alignment horizontal="center" vertical="center" wrapText="1"/>
    </xf>
    <xf numFmtId="40" fontId="35" fillId="33" borderId="56" xfId="62" applyFont="1" applyFill="1" applyBorder="1" applyAlignment="1">
      <alignment horizontal="center" vertical="center" wrapText="1"/>
    </xf>
    <xf numFmtId="40" fontId="35" fillId="33" borderId="57" xfId="62" applyFont="1" applyFill="1" applyBorder="1" applyAlignment="1">
      <alignment horizontal="center" vertical="center" wrapText="1"/>
    </xf>
    <xf numFmtId="40" fontId="35" fillId="33" borderId="58" xfId="62" applyFont="1" applyFill="1" applyBorder="1" applyAlignment="1">
      <alignment horizontal="center" vertical="center" wrapText="1"/>
    </xf>
    <xf numFmtId="0" fontId="8" fillId="33" borderId="64" xfId="56" applyFont="1" applyFill="1" applyBorder="1" applyAlignment="1">
      <alignment horizontal="left" vertical="center"/>
      <protection/>
    </xf>
    <xf numFmtId="0" fontId="8" fillId="33" borderId="65" xfId="56" applyFont="1" applyFill="1" applyBorder="1" applyAlignment="1">
      <alignment horizontal="left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left" vertical="center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16" fillId="33" borderId="38" xfId="0" applyFont="1" applyFill="1" applyBorder="1" applyAlignment="1">
      <alignment horizontal="center" vertical="distributed"/>
    </xf>
    <xf numFmtId="0" fontId="16" fillId="33" borderId="35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distributed"/>
    </xf>
    <xf numFmtId="0" fontId="24" fillId="33" borderId="27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center" vertical="distributed"/>
    </xf>
    <xf numFmtId="0" fontId="24" fillId="33" borderId="28" xfId="0" applyFont="1" applyFill="1" applyBorder="1" applyAlignment="1">
      <alignment horizontal="center" vertical="distributed"/>
    </xf>
    <xf numFmtId="0" fontId="0" fillId="33" borderId="41" xfId="0" applyFill="1" applyBorder="1" applyAlignment="1">
      <alignment horizontal="center" vertical="distributed"/>
    </xf>
    <xf numFmtId="0" fontId="0" fillId="33" borderId="31" xfId="0" applyFill="1" applyBorder="1" applyAlignment="1">
      <alignment horizontal="center" vertical="distributed"/>
    </xf>
    <xf numFmtId="0" fontId="16" fillId="33" borderId="43" xfId="0" applyFont="1" applyFill="1" applyBorder="1" applyAlignment="1">
      <alignment horizontal="center" vertical="distributed"/>
    </xf>
    <xf numFmtId="0" fontId="16" fillId="33" borderId="28" xfId="0" applyFont="1" applyFill="1" applyBorder="1" applyAlignment="1">
      <alignment horizontal="center" vertical="distributed"/>
    </xf>
    <xf numFmtId="0" fontId="16" fillId="33" borderId="41" xfId="0" applyFont="1" applyFill="1" applyBorder="1" applyAlignment="1">
      <alignment horizontal="center" vertical="distributed"/>
    </xf>
    <xf numFmtId="0" fontId="16" fillId="33" borderId="29" xfId="0" applyFont="1" applyFill="1" applyBorder="1" applyAlignment="1">
      <alignment horizontal="center" vertical="distributed"/>
    </xf>
    <xf numFmtId="0" fontId="27" fillId="33" borderId="0" xfId="56" applyFont="1" applyFill="1" applyBorder="1" applyAlignment="1">
      <alignment horizontal="left" vertical="center"/>
      <protection/>
    </xf>
    <xf numFmtId="0" fontId="28" fillId="33" borderId="0" xfId="56" applyFont="1" applyFill="1" applyBorder="1" applyAlignment="1">
      <alignment horizontal="left" vertical="center"/>
      <protection/>
    </xf>
    <xf numFmtId="0" fontId="22" fillId="33" borderId="0" xfId="56" applyFont="1" applyFill="1" applyBorder="1" applyAlignment="1">
      <alignment horizontal="center" vertical="center"/>
      <protection/>
    </xf>
    <xf numFmtId="0" fontId="16" fillId="33" borderId="31" xfId="0" applyFont="1" applyFill="1" applyBorder="1" applyAlignment="1">
      <alignment horizontal="center" vertical="distributed"/>
    </xf>
    <xf numFmtId="0" fontId="16" fillId="33" borderId="34" xfId="0" applyFont="1" applyFill="1" applyBorder="1" applyAlignment="1">
      <alignment horizontal="center" vertical="distributed"/>
    </xf>
    <xf numFmtId="0" fontId="0" fillId="33" borderId="34" xfId="0" applyFill="1" applyBorder="1" applyAlignment="1">
      <alignment horizontal="center" vertical="distributed"/>
    </xf>
    <xf numFmtId="0" fontId="0" fillId="33" borderId="31" xfId="0" applyFont="1" applyFill="1" applyBorder="1" applyAlignment="1">
      <alignment horizontal="center" vertical="distributed"/>
    </xf>
    <xf numFmtId="0" fontId="0" fillId="33" borderId="34" xfId="0" applyFont="1" applyFill="1" applyBorder="1" applyAlignment="1">
      <alignment horizontal="center" vertical="distributed"/>
    </xf>
    <xf numFmtId="0" fontId="24" fillId="33" borderId="67" xfId="0" applyFont="1" applyFill="1" applyBorder="1" applyAlignment="1">
      <alignment horizontal="left" vertical="distributed"/>
    </xf>
    <xf numFmtId="0" fontId="24" fillId="33" borderId="66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68" xfId="57" applyNumberFormat="1" applyFont="1" applyFill="1" applyBorder="1" applyAlignment="1">
      <alignment horizontal="center" vertical="center"/>
      <protection/>
    </xf>
    <xf numFmtId="10" fontId="33" fillId="36" borderId="69" xfId="57" applyNumberFormat="1" applyFont="1" applyFill="1" applyBorder="1" applyAlignment="1">
      <alignment horizontal="center" vertical="center"/>
      <protection/>
    </xf>
    <xf numFmtId="0" fontId="33" fillId="37" borderId="32" xfId="57" applyFont="1" applyFill="1" applyBorder="1" applyAlignment="1">
      <alignment horizontal="center" vertical="center"/>
      <protection/>
    </xf>
    <xf numFmtId="0" fontId="32" fillId="37" borderId="32" xfId="57" applyFont="1" applyFill="1" applyBorder="1" applyAlignment="1">
      <alignment horizontal="center" vertical="center"/>
      <protection/>
    </xf>
    <xf numFmtId="0" fontId="32" fillId="37" borderId="70" xfId="57" applyFont="1" applyFill="1" applyBorder="1" applyAlignment="1">
      <alignment horizontal="center" vertical="center"/>
      <protection/>
    </xf>
    <xf numFmtId="0" fontId="32" fillId="37" borderId="71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35" t="s">
        <v>74</v>
      </c>
      <c r="C26" s="135"/>
      <c r="D26" s="135"/>
      <c r="E26" s="135"/>
      <c r="F26" s="135"/>
      <c r="G26" s="135"/>
      <c r="H26" s="135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54"/>
  <sheetViews>
    <sheetView tabSelected="1" view="pageBreakPreview" zoomScaleSheetLayoutView="100" workbookViewId="0" topLeftCell="A22">
      <selection activeCell="L18" sqref="L18"/>
    </sheetView>
  </sheetViews>
  <sheetFormatPr defaultColWidth="9.140625" defaultRowHeight="15" customHeight="1"/>
  <cols>
    <col min="1" max="1" width="11.140625" style="1" customWidth="1"/>
    <col min="2" max="2" width="35.421875" style="1" customWidth="1"/>
    <col min="3" max="3" width="10.140625" style="1" customWidth="1"/>
    <col min="4" max="4" width="7.140625" style="1" customWidth="1"/>
    <col min="5" max="5" width="12.421875" style="1" customWidth="1"/>
    <col min="6" max="6" width="6.57421875" style="1" customWidth="1"/>
    <col min="7" max="7" width="10.57421875" style="1" customWidth="1"/>
    <col min="8" max="8" width="11.28125" style="34" customWidth="1"/>
    <col min="9" max="9" width="11.28125" style="34" bestFit="1" customWidth="1"/>
    <col min="10" max="10" width="1.28515625" style="1" customWidth="1"/>
    <col min="11" max="11" width="15.00390625" style="1" customWidth="1"/>
    <col min="12" max="12" width="12.421875" style="1" customWidth="1"/>
    <col min="13" max="13" width="14.28125" style="1" customWidth="1"/>
    <col min="14" max="16384" width="9.140625" style="1" customWidth="1"/>
  </cols>
  <sheetData>
    <row r="1" spans="1:9" ht="27.75" customHeight="1">
      <c r="A1" s="154" t="s">
        <v>52</v>
      </c>
      <c r="B1" s="155"/>
      <c r="C1" s="155"/>
      <c r="D1" s="155"/>
      <c r="E1" s="155"/>
      <c r="F1" s="155"/>
      <c r="G1" s="155"/>
      <c r="H1" s="155"/>
      <c r="I1" s="156"/>
    </row>
    <row r="2" spans="1:9" ht="15" customHeight="1">
      <c r="A2" s="157" t="s">
        <v>151</v>
      </c>
      <c r="B2" s="158"/>
      <c r="C2" s="158"/>
      <c r="D2" s="158"/>
      <c r="E2" s="158"/>
      <c r="F2" s="158"/>
      <c r="G2" s="158"/>
      <c r="H2" s="158"/>
      <c r="I2" s="159"/>
    </row>
    <row r="3" spans="1:11" ht="15" customHeight="1">
      <c r="A3" s="160" t="s">
        <v>152</v>
      </c>
      <c r="B3" s="161"/>
      <c r="C3" s="161"/>
      <c r="D3" s="161"/>
      <c r="E3" s="161"/>
      <c r="F3" s="161"/>
      <c r="G3" s="161"/>
      <c r="H3" s="161"/>
      <c r="I3" s="162"/>
      <c r="K3" s="2"/>
    </row>
    <row r="4" spans="1:11" ht="15" customHeight="1">
      <c r="A4" s="160"/>
      <c r="B4" s="161"/>
      <c r="C4" s="161"/>
      <c r="D4" s="161"/>
      <c r="E4" s="161"/>
      <c r="F4" s="161"/>
      <c r="G4" s="161"/>
      <c r="H4" s="161"/>
      <c r="I4" s="162"/>
      <c r="K4" s="2"/>
    </row>
    <row r="5" spans="1:11" ht="15" customHeight="1">
      <c r="A5" s="160"/>
      <c r="B5" s="161"/>
      <c r="C5" s="161"/>
      <c r="D5" s="161"/>
      <c r="E5" s="161"/>
      <c r="F5" s="161"/>
      <c r="G5" s="161"/>
      <c r="H5" s="161"/>
      <c r="I5" s="162"/>
      <c r="K5" s="2"/>
    </row>
    <row r="6" spans="1:9" ht="12.75">
      <c r="A6" s="43"/>
      <c r="B6" s="44"/>
      <c r="C6" s="44"/>
      <c r="D6" s="44"/>
      <c r="E6" s="44"/>
      <c r="F6" s="44"/>
      <c r="G6" s="44"/>
      <c r="H6" s="44"/>
      <c r="I6" s="45"/>
    </row>
    <row r="7" spans="1:9" ht="18.75" thickBot="1">
      <c r="A7" s="136" t="s">
        <v>155</v>
      </c>
      <c r="B7" s="137"/>
      <c r="C7" s="137"/>
      <c r="D7" s="137"/>
      <c r="E7" s="137"/>
      <c r="F7" s="137"/>
      <c r="G7" s="137"/>
      <c r="H7" s="137"/>
      <c r="I7" s="138"/>
    </row>
    <row r="8" spans="1:9" ht="15" customHeight="1">
      <c r="A8" s="139" t="s">
        <v>2</v>
      </c>
      <c r="B8" s="140"/>
      <c r="C8" s="145" t="s">
        <v>3</v>
      </c>
      <c r="D8" s="145" t="s">
        <v>4</v>
      </c>
      <c r="E8" s="145" t="s">
        <v>149</v>
      </c>
      <c r="F8" s="145" t="s">
        <v>14</v>
      </c>
      <c r="G8" s="145" t="s">
        <v>148</v>
      </c>
      <c r="H8" s="166" t="s">
        <v>15</v>
      </c>
      <c r="I8" s="163" t="s">
        <v>147</v>
      </c>
    </row>
    <row r="9" spans="1:9" ht="15" customHeight="1">
      <c r="A9" s="141"/>
      <c r="B9" s="142"/>
      <c r="C9" s="146"/>
      <c r="D9" s="146"/>
      <c r="E9" s="146"/>
      <c r="F9" s="146"/>
      <c r="G9" s="146"/>
      <c r="H9" s="167"/>
      <c r="I9" s="164"/>
    </row>
    <row r="10" spans="1:9" ht="15" customHeight="1" thickBot="1">
      <c r="A10" s="143"/>
      <c r="B10" s="144"/>
      <c r="C10" s="147"/>
      <c r="D10" s="147"/>
      <c r="E10" s="147"/>
      <c r="F10" s="147"/>
      <c r="G10" s="147"/>
      <c r="H10" s="168"/>
      <c r="I10" s="165"/>
    </row>
    <row r="11" spans="1:9" ht="15" customHeight="1">
      <c r="A11" s="3" t="s">
        <v>0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>
      <c r="A12" s="4" t="s">
        <v>5</v>
      </c>
      <c r="B12" s="5"/>
      <c r="C12" s="6"/>
      <c r="D12" s="6"/>
      <c r="E12" s="6"/>
      <c r="F12" s="6"/>
      <c r="G12" s="6"/>
      <c r="H12" s="6"/>
      <c r="I12" s="7"/>
    </row>
    <row r="13" spans="1:148" ht="15" customHeight="1">
      <c r="A13" s="8" t="s">
        <v>158</v>
      </c>
      <c r="B13" s="9"/>
      <c r="C13" s="10"/>
      <c r="D13" s="6"/>
      <c r="E13" s="6"/>
      <c r="F13" s="6"/>
      <c r="G13" s="6"/>
      <c r="H13" s="6"/>
      <c r="I13" s="7"/>
      <c r="J13" s="11"/>
      <c r="K13" s="11"/>
      <c r="L13" s="11"/>
      <c r="M13" s="13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48" ht="15" customHeight="1">
      <c r="A14" s="12"/>
      <c r="B14" s="6"/>
      <c r="C14" s="13"/>
      <c r="D14" s="14"/>
      <c r="E14" s="13"/>
      <c r="F14" s="13"/>
      <c r="G14" s="15"/>
      <c r="H14" s="16"/>
      <c r="I14" s="17"/>
      <c r="J14" s="11"/>
      <c r="K14" s="129" t="s">
        <v>153</v>
      </c>
      <c r="L14" s="11"/>
      <c r="M14" s="13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</row>
    <row r="15" spans="1:148" ht="15" customHeight="1">
      <c r="A15" s="12" t="s">
        <v>20</v>
      </c>
      <c r="B15" s="6"/>
      <c r="C15" s="13" t="s">
        <v>13</v>
      </c>
      <c r="D15" s="14">
        <v>1</v>
      </c>
      <c r="E15" s="13">
        <v>30</v>
      </c>
      <c r="F15" s="13">
        <v>3</v>
      </c>
      <c r="G15" s="46">
        <f aca="true" t="shared" si="0" ref="G15:G20">D15*E15*F15/100</f>
        <v>0.9</v>
      </c>
      <c r="H15" s="16">
        <v>24464.39</v>
      </c>
      <c r="I15" s="17">
        <f aca="true" t="shared" si="1" ref="I15:I20">TRUNC(H15*G15,2)</f>
        <v>22017.95</v>
      </c>
      <c r="J15" s="11"/>
      <c r="K15" s="127">
        <v>40934</v>
      </c>
      <c r="L15" s="11"/>
      <c r="M15" s="13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</row>
    <row r="16" spans="1:148" ht="15" customHeight="1">
      <c r="A16" s="12" t="s">
        <v>56</v>
      </c>
      <c r="B16" s="6"/>
      <c r="C16" s="13" t="s">
        <v>145</v>
      </c>
      <c r="D16" s="14">
        <v>1</v>
      </c>
      <c r="E16" s="13">
        <v>10</v>
      </c>
      <c r="F16" s="13">
        <v>2</v>
      </c>
      <c r="G16" s="46">
        <f t="shared" si="0"/>
        <v>0.2</v>
      </c>
      <c r="H16" s="16">
        <v>12316.53</v>
      </c>
      <c r="I16" s="17">
        <f t="shared" si="1"/>
        <v>2463.3</v>
      </c>
      <c r="J16" s="11"/>
      <c r="K16" s="127">
        <v>40816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</row>
    <row r="17" spans="1:148" ht="15" customHeight="1">
      <c r="A17" s="12" t="s">
        <v>150</v>
      </c>
      <c r="B17" s="6"/>
      <c r="C17" s="13" t="s">
        <v>141</v>
      </c>
      <c r="D17" s="14">
        <v>1</v>
      </c>
      <c r="E17" s="13">
        <v>10</v>
      </c>
      <c r="F17" s="13">
        <v>2</v>
      </c>
      <c r="G17" s="46">
        <f>D17*E17*F17/100</f>
        <v>0.2</v>
      </c>
      <c r="H17" s="16">
        <v>14503.88</v>
      </c>
      <c r="I17" s="17">
        <f t="shared" si="1"/>
        <v>2900.77</v>
      </c>
      <c r="J17" s="11"/>
      <c r="K17" s="128">
        <v>40938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</row>
    <row r="18" spans="1:148" ht="15" customHeight="1">
      <c r="A18" s="12" t="s">
        <v>54</v>
      </c>
      <c r="B18" s="6"/>
      <c r="C18" s="13" t="s">
        <v>145</v>
      </c>
      <c r="D18" s="14">
        <v>1</v>
      </c>
      <c r="E18" s="13">
        <v>30</v>
      </c>
      <c r="F18" s="13">
        <v>3</v>
      </c>
      <c r="G18" s="46">
        <f t="shared" si="0"/>
        <v>0.9</v>
      </c>
      <c r="H18" s="16">
        <v>13113.99</v>
      </c>
      <c r="I18" s="17">
        <f t="shared" si="1"/>
        <v>11802.59</v>
      </c>
      <c r="J18" s="11"/>
      <c r="K18" s="128">
        <v>40939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</row>
    <row r="19" spans="1:148" ht="15" customHeight="1">
      <c r="A19" s="12" t="s">
        <v>55</v>
      </c>
      <c r="B19" s="6"/>
      <c r="C19" s="13" t="s">
        <v>145</v>
      </c>
      <c r="D19" s="14">
        <v>1</v>
      </c>
      <c r="E19" s="13">
        <v>15</v>
      </c>
      <c r="F19" s="13">
        <v>3</v>
      </c>
      <c r="G19" s="46">
        <f t="shared" si="0"/>
        <v>0.45</v>
      </c>
      <c r="H19" s="16">
        <v>14503.88</v>
      </c>
      <c r="I19" s="17">
        <f t="shared" si="1"/>
        <v>6526.74</v>
      </c>
      <c r="J19" s="11"/>
      <c r="K19" s="128">
        <v>93567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:148" ht="15" customHeight="1">
      <c r="A20" s="12" t="s">
        <v>23</v>
      </c>
      <c r="B20" s="6"/>
      <c r="C20" s="13" t="s">
        <v>141</v>
      </c>
      <c r="D20" s="14">
        <v>1</v>
      </c>
      <c r="E20" s="13">
        <v>100</v>
      </c>
      <c r="F20" s="13">
        <v>3</v>
      </c>
      <c r="G20" s="46">
        <f t="shared" si="0"/>
        <v>3</v>
      </c>
      <c r="H20" s="16">
        <v>19030.41</v>
      </c>
      <c r="I20" s="17">
        <f t="shared" si="1"/>
        <v>57091.23</v>
      </c>
      <c r="J20" s="11"/>
      <c r="K20" s="128">
        <v>93568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1" s="19" customFormat="1" ht="15" customHeight="1">
      <c r="A21" s="12"/>
      <c r="B21" s="6"/>
      <c r="C21" s="13"/>
      <c r="D21" s="20"/>
      <c r="E21" s="13"/>
      <c r="F21" s="13"/>
      <c r="G21" s="46"/>
      <c r="H21" s="16"/>
      <c r="I21" s="17"/>
      <c r="J21" s="18"/>
      <c r="K21" s="18"/>
    </row>
    <row r="22" spans="1:10" s="19" customFormat="1" ht="15" customHeight="1">
      <c r="A22" s="12"/>
      <c r="B22" s="6"/>
      <c r="C22" s="6"/>
      <c r="D22" s="6"/>
      <c r="E22" s="6"/>
      <c r="F22" s="6"/>
      <c r="G22" s="6"/>
      <c r="H22" s="6"/>
      <c r="I22" s="7"/>
      <c r="J22" s="18"/>
    </row>
    <row r="23" spans="1:11" s="19" customFormat="1" ht="15" customHeight="1">
      <c r="A23" s="8" t="s">
        <v>19</v>
      </c>
      <c r="B23" s="6"/>
      <c r="C23" s="6"/>
      <c r="D23" s="6"/>
      <c r="E23" s="6"/>
      <c r="F23" s="6"/>
      <c r="G23" s="6"/>
      <c r="H23" s="6"/>
      <c r="I23" s="7"/>
      <c r="J23" s="18"/>
      <c r="K23" s="21"/>
    </row>
    <row r="24" spans="1:10" s="19" customFormat="1" ht="15" customHeight="1">
      <c r="A24" s="22" t="s">
        <v>24</v>
      </c>
      <c r="B24" s="23"/>
      <c r="C24" s="13" t="s">
        <v>142</v>
      </c>
      <c r="D24" s="20">
        <v>1</v>
      </c>
      <c r="E24" s="13">
        <v>100</v>
      </c>
      <c r="F24" s="13">
        <v>4</v>
      </c>
      <c r="G24" s="46">
        <f>D24*E24*F24/100</f>
        <v>4</v>
      </c>
      <c r="H24" s="16">
        <v>3028.05</v>
      </c>
      <c r="I24" s="17">
        <f>TRUNC(H24*G24,2)</f>
        <v>12112.2</v>
      </c>
      <c r="J24" s="18"/>
    </row>
    <row r="25" spans="1:10" s="19" customFormat="1" ht="15" customHeight="1">
      <c r="A25" s="25"/>
      <c r="B25" s="26"/>
      <c r="C25" s="6"/>
      <c r="D25" s="6"/>
      <c r="E25" s="6"/>
      <c r="F25" s="6"/>
      <c r="G25" s="6"/>
      <c r="H25" s="6"/>
      <c r="I25" s="7"/>
      <c r="J25" s="18"/>
    </row>
    <row r="26" spans="1:11" s="19" customFormat="1" ht="15" customHeight="1">
      <c r="A26" s="8" t="s">
        <v>21</v>
      </c>
      <c r="B26" s="6"/>
      <c r="C26" s="6"/>
      <c r="D26" s="6"/>
      <c r="E26" s="6"/>
      <c r="F26" s="6"/>
      <c r="G26" s="6"/>
      <c r="H26" s="6"/>
      <c r="I26" s="7"/>
      <c r="J26" s="18"/>
      <c r="K26" s="21"/>
    </row>
    <row r="27" spans="1:12" s="19" customFormat="1" ht="15" customHeight="1">
      <c r="A27" s="22"/>
      <c r="B27" s="26"/>
      <c r="C27" s="13"/>
      <c r="D27" s="20"/>
      <c r="E27" s="13"/>
      <c r="F27" s="13"/>
      <c r="G27" s="15"/>
      <c r="H27" s="24"/>
      <c r="I27" s="17"/>
      <c r="J27" s="18"/>
      <c r="K27" s="21"/>
      <c r="L27" s="21"/>
    </row>
    <row r="28" spans="1:9" s="19" customFormat="1" ht="15" customHeight="1">
      <c r="A28" s="171"/>
      <c r="B28" s="172"/>
      <c r="C28" s="172"/>
      <c r="D28" s="172"/>
      <c r="E28" s="172"/>
      <c r="F28" s="172"/>
      <c r="G28" s="172"/>
      <c r="H28" s="24" t="s">
        <v>6</v>
      </c>
      <c r="I28" s="27">
        <f>SUM(I15:I27)</f>
        <v>114914.78</v>
      </c>
    </row>
    <row r="29" spans="1:13" s="19" customFormat="1" ht="15" customHeight="1">
      <c r="A29" s="8" t="s">
        <v>157</v>
      </c>
      <c r="B29" s="6"/>
      <c r="C29" s="6"/>
      <c r="D29" s="6"/>
      <c r="E29" s="6"/>
      <c r="F29" s="6"/>
      <c r="G29" s="6"/>
      <c r="H29" s="24" t="s">
        <v>7</v>
      </c>
      <c r="I29" s="27"/>
      <c r="L29" s="21"/>
      <c r="M29" s="125"/>
    </row>
    <row r="30" spans="1:13" s="19" customFormat="1" ht="15" customHeight="1">
      <c r="A30" s="8" t="s">
        <v>53</v>
      </c>
      <c r="B30" s="28"/>
      <c r="C30" s="6"/>
      <c r="D30" s="6"/>
      <c r="E30" s="6"/>
      <c r="F30" s="6"/>
      <c r="G30" s="6"/>
      <c r="H30" s="24" t="s">
        <v>8</v>
      </c>
      <c r="I30" s="27">
        <f>TRUNC(I28*0.3,2)</f>
        <v>34474.43</v>
      </c>
      <c r="L30" s="124"/>
      <c r="M30" s="125"/>
    </row>
    <row r="31" spans="1:13" s="19" customFormat="1" ht="15" customHeight="1">
      <c r="A31" s="12"/>
      <c r="B31" s="6"/>
      <c r="C31" s="6"/>
      <c r="D31" s="6"/>
      <c r="E31" s="6"/>
      <c r="F31" s="6"/>
      <c r="G31" s="6"/>
      <c r="H31" s="6"/>
      <c r="I31" s="7"/>
      <c r="M31" s="126"/>
    </row>
    <row r="32" spans="1:11" s="19" customFormat="1" ht="15" customHeight="1">
      <c r="A32" s="151" t="s">
        <v>9</v>
      </c>
      <c r="B32" s="152"/>
      <c r="C32" s="152"/>
      <c r="D32" s="152"/>
      <c r="E32" s="152"/>
      <c r="F32" s="152"/>
      <c r="G32" s="152"/>
      <c r="H32" s="152"/>
      <c r="I32" s="153"/>
      <c r="K32" s="19">
        <v>0</v>
      </c>
    </row>
    <row r="33" spans="1:9" s="19" customFormat="1" ht="15" customHeight="1">
      <c r="A33" s="151" t="s">
        <v>48</v>
      </c>
      <c r="B33" s="152"/>
      <c r="C33" s="152"/>
      <c r="D33" s="152"/>
      <c r="E33" s="152"/>
      <c r="F33" s="152"/>
      <c r="G33" s="152"/>
      <c r="H33" s="152"/>
      <c r="I33" s="153"/>
    </row>
    <row r="34" spans="1:9" s="19" customFormat="1" ht="15" customHeight="1">
      <c r="A34" s="22"/>
      <c r="B34" s="26"/>
      <c r="C34" s="28"/>
      <c r="D34" s="20"/>
      <c r="E34" s="29"/>
      <c r="F34" s="13"/>
      <c r="G34" s="15"/>
      <c r="H34" s="24"/>
      <c r="I34" s="17"/>
    </row>
    <row r="35" spans="1:9" s="19" customFormat="1" ht="15" customHeight="1">
      <c r="A35" s="95" t="s">
        <v>49</v>
      </c>
      <c r="B35" s="88"/>
      <c r="C35" s="89"/>
      <c r="D35" s="90"/>
      <c r="E35" s="91"/>
      <c r="F35" s="92"/>
      <c r="G35" s="93"/>
      <c r="H35" s="94"/>
      <c r="I35" s="17"/>
    </row>
    <row r="36" spans="1:9" s="19" customFormat="1" ht="15" customHeight="1">
      <c r="A36" s="22" t="s">
        <v>47</v>
      </c>
      <c r="B36" s="88"/>
      <c r="C36" s="89"/>
      <c r="D36" s="20">
        <v>1</v>
      </c>
      <c r="E36" s="91"/>
      <c r="F36" s="92"/>
      <c r="G36" s="93"/>
      <c r="H36" s="24">
        <f>'Serviços gráficos'!L17</f>
        <v>1542.68</v>
      </c>
      <c r="I36" s="17">
        <v>1542.6789434890193</v>
      </c>
    </row>
    <row r="37" spans="1:9" s="19" customFormat="1" ht="15" customHeight="1">
      <c r="A37" s="12"/>
      <c r="B37" s="6"/>
      <c r="C37" s="6"/>
      <c r="D37" s="6"/>
      <c r="E37" s="6"/>
      <c r="F37" s="6"/>
      <c r="G37" s="6"/>
      <c r="H37" s="6" t="s">
        <v>50</v>
      </c>
      <c r="I37" s="27">
        <f>SUM(I34:I36)</f>
        <v>1542.6789434890193</v>
      </c>
    </row>
    <row r="38" spans="1:9" s="19" customFormat="1" ht="15" customHeight="1">
      <c r="A38" s="12"/>
      <c r="B38" s="6"/>
      <c r="C38" s="6"/>
      <c r="D38" s="6"/>
      <c r="E38" s="6"/>
      <c r="F38" s="6"/>
      <c r="G38" s="6"/>
      <c r="H38" s="6"/>
      <c r="I38" s="27"/>
    </row>
    <row r="39" spans="1:9" s="19" customFormat="1" ht="15" customHeight="1">
      <c r="A39" s="173" t="s">
        <v>16</v>
      </c>
      <c r="B39" s="174"/>
      <c r="C39" s="174"/>
      <c r="D39" s="174"/>
      <c r="E39" s="174"/>
      <c r="F39" s="174"/>
      <c r="G39" s="174"/>
      <c r="H39" s="174"/>
      <c r="I39" s="27">
        <f>I37+I30+I29+I28+K32</f>
        <v>150931.888943489</v>
      </c>
    </row>
    <row r="40" spans="1:9" s="19" customFormat="1" ht="15" customHeight="1">
      <c r="A40" s="12"/>
      <c r="B40" s="6"/>
      <c r="C40" s="6"/>
      <c r="D40" s="6"/>
      <c r="E40" s="6"/>
      <c r="F40" s="6"/>
      <c r="G40" s="6"/>
      <c r="H40" s="6"/>
      <c r="I40" s="7"/>
    </row>
    <row r="41" spans="1:9" s="19" customFormat="1" ht="15" customHeight="1">
      <c r="A41" s="151" t="s">
        <v>1</v>
      </c>
      <c r="B41" s="152"/>
      <c r="C41" s="152"/>
      <c r="D41" s="152"/>
      <c r="E41" s="152"/>
      <c r="F41" s="152"/>
      <c r="G41" s="152"/>
      <c r="H41" s="152"/>
      <c r="I41" s="153"/>
    </row>
    <row r="42" spans="1:9" s="19" customFormat="1" ht="15" customHeight="1">
      <c r="A42" s="30" t="s">
        <v>10</v>
      </c>
      <c r="B42" s="28"/>
      <c r="C42" s="28"/>
      <c r="D42" s="28"/>
      <c r="E42" s="148" t="s">
        <v>11</v>
      </c>
      <c r="F42" s="149"/>
      <c r="G42" s="149"/>
      <c r="H42" s="150"/>
      <c r="I42" s="17">
        <f>I39*12%</f>
        <v>18111.82667321868</v>
      </c>
    </row>
    <row r="43" spans="1:9" s="19" customFormat="1" ht="15" customHeight="1">
      <c r="A43" s="30" t="s">
        <v>70</v>
      </c>
      <c r="B43" s="28"/>
      <c r="C43" s="28"/>
      <c r="D43" s="148" t="s">
        <v>12</v>
      </c>
      <c r="E43" s="149"/>
      <c r="F43" s="149"/>
      <c r="G43" s="149"/>
      <c r="H43" s="150"/>
      <c r="I43" s="17">
        <f>(I39+I42)*13.96%</f>
        <v>23598.502700092395</v>
      </c>
    </row>
    <row r="44" spans="1:12" s="19" customFormat="1" ht="15" customHeight="1">
      <c r="A44" s="173" t="s">
        <v>17</v>
      </c>
      <c r="B44" s="174"/>
      <c r="C44" s="174"/>
      <c r="D44" s="174"/>
      <c r="E44" s="174"/>
      <c r="F44" s="174"/>
      <c r="G44" s="174"/>
      <c r="H44" s="174"/>
      <c r="I44" s="27">
        <f>I43+I42</f>
        <v>41710.32937331108</v>
      </c>
      <c r="L44" s="31"/>
    </row>
    <row r="45" spans="1:12" s="19" customFormat="1" ht="15" customHeight="1">
      <c r="A45" s="12"/>
      <c r="B45" s="6"/>
      <c r="C45" s="6"/>
      <c r="D45" s="6"/>
      <c r="E45" s="6"/>
      <c r="F45" s="6"/>
      <c r="G45" s="6"/>
      <c r="H45" s="6"/>
      <c r="I45" s="27"/>
      <c r="L45" s="31"/>
    </row>
    <row r="46" spans="1:12" s="19" customFormat="1" ht="15" customHeight="1" thickBot="1">
      <c r="A46" s="169" t="s">
        <v>58</v>
      </c>
      <c r="B46" s="170"/>
      <c r="C46" s="170"/>
      <c r="D46" s="170"/>
      <c r="E46" s="170"/>
      <c r="F46" s="170"/>
      <c r="G46" s="170"/>
      <c r="H46" s="170"/>
      <c r="I46" s="32">
        <f>I44+I39</f>
        <v>192642.21831680008</v>
      </c>
      <c r="L46" s="31"/>
    </row>
    <row r="47" ht="15" customHeight="1">
      <c r="H47" s="33"/>
    </row>
    <row r="48" spans="1:11" ht="15" customHeight="1">
      <c r="A48" s="1" t="s">
        <v>154</v>
      </c>
      <c r="E48" s="35"/>
      <c r="K48" s="41"/>
    </row>
    <row r="49" spans="5:11" ht="15" customHeight="1">
      <c r="E49" s="36"/>
      <c r="G49"/>
      <c r="H49"/>
      <c r="I49"/>
      <c r="K49" s="42"/>
    </row>
    <row r="50" spans="7:11" ht="15" customHeight="1">
      <c r="G50"/>
      <c r="H50"/>
      <c r="I50"/>
      <c r="J50"/>
      <c r="K50"/>
    </row>
    <row r="51" spans="7:11" ht="15" customHeight="1">
      <c r="G51"/>
      <c r="H51"/>
      <c r="I51"/>
      <c r="J51"/>
      <c r="K51"/>
    </row>
    <row r="52" spans="7:11" ht="15" customHeight="1">
      <c r="G52"/>
      <c r="H52"/>
      <c r="I52"/>
      <c r="J52"/>
      <c r="K52"/>
    </row>
    <row r="53" spans="8:11" ht="15" customHeight="1">
      <c r="H53" s="134" t="s">
        <v>156</v>
      </c>
      <c r="I53" s="134">
        <f>I46/1.2493</f>
        <v>154200.1267244057</v>
      </c>
      <c r="J53"/>
      <c r="K53"/>
    </row>
    <row r="54" spans="8:11" ht="15" customHeight="1">
      <c r="H54"/>
      <c r="I54"/>
      <c r="J54"/>
      <c r="K54"/>
    </row>
  </sheetData>
  <sheetProtection/>
  <mergeCells count="23">
    <mergeCell ref="A46:H46"/>
    <mergeCell ref="A28:G28"/>
    <mergeCell ref="A39:H39"/>
    <mergeCell ref="D43:H43"/>
    <mergeCell ref="A44:H44"/>
    <mergeCell ref="A41:I41"/>
    <mergeCell ref="A1:I1"/>
    <mergeCell ref="A2:I2"/>
    <mergeCell ref="A3:I3"/>
    <mergeCell ref="A4:I4"/>
    <mergeCell ref="A5:I5"/>
    <mergeCell ref="I8:I10"/>
    <mergeCell ref="H8:H10"/>
    <mergeCell ref="D8:D10"/>
    <mergeCell ref="E8:E10"/>
    <mergeCell ref="F8:F10"/>
    <mergeCell ref="A7:I7"/>
    <mergeCell ref="A8:B10"/>
    <mergeCell ref="C8:C10"/>
    <mergeCell ref="E42:H42"/>
    <mergeCell ref="A32:I32"/>
    <mergeCell ref="A33:I33"/>
    <mergeCell ref="G8:G10"/>
  </mergeCells>
  <printOptions/>
  <pageMargins left="0.5" right="0.17" top="0.52" bottom="0.49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zoomScalePageLayoutView="0" workbookViewId="0" topLeftCell="A7">
      <selection activeCell="L20" sqref="L20"/>
    </sheetView>
  </sheetViews>
  <sheetFormatPr defaultColWidth="9.140625" defaultRowHeight="12.75"/>
  <cols>
    <col min="1" max="1" width="21.00390625" style="57" customWidth="1"/>
    <col min="2" max="2" width="8.8515625" style="57" bestFit="1" customWidth="1"/>
    <col min="3" max="3" width="30.00390625" style="57" customWidth="1"/>
    <col min="4" max="4" width="6.28125" style="57" customWidth="1"/>
    <col min="5" max="5" width="10.28125" style="57" bestFit="1" customWidth="1"/>
    <col min="6" max="6" width="9.57421875" style="57" customWidth="1"/>
    <col min="7" max="7" width="6.7109375" style="57" bestFit="1" customWidth="1"/>
    <col min="8" max="8" width="10.00390625" style="57" customWidth="1"/>
    <col min="9" max="9" width="9.28125" style="57" customWidth="1"/>
    <col min="10" max="10" width="13.421875" style="57" customWidth="1"/>
    <col min="11" max="11" width="13.7109375" style="57" customWidth="1"/>
    <col min="12" max="12" width="12.00390625" style="57" customWidth="1"/>
    <col min="13" max="16384" width="9.140625" style="57" customWidth="1"/>
  </cols>
  <sheetData>
    <row r="1" spans="1:12" ht="20.25">
      <c r="A1" s="190" t="s">
        <v>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0" ht="16.5">
      <c r="A2" s="188" t="s">
        <v>22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6.5">
      <c r="A3" s="100" t="s">
        <v>57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2" ht="18">
      <c r="A7" s="177" t="s">
        <v>28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ht="12.75">
      <c r="J8" s="58" t="s">
        <v>146</v>
      </c>
    </row>
    <row r="9" ht="13.5" thickBot="1"/>
    <row r="10" spans="1:12" ht="12.75">
      <c r="A10" s="184" t="s">
        <v>29</v>
      </c>
      <c r="B10" s="186" t="s">
        <v>30</v>
      </c>
      <c r="C10" s="175" t="s">
        <v>31</v>
      </c>
      <c r="D10" s="182" t="s">
        <v>32</v>
      </c>
      <c r="E10" s="183"/>
      <c r="F10" s="191" t="s">
        <v>33</v>
      </c>
      <c r="G10" s="183" t="s">
        <v>34</v>
      </c>
      <c r="H10" s="183" t="s">
        <v>43</v>
      </c>
      <c r="I10" s="183" t="s">
        <v>44</v>
      </c>
      <c r="J10" s="194" t="s">
        <v>35</v>
      </c>
      <c r="K10" s="183" t="s">
        <v>36</v>
      </c>
      <c r="L10" s="175" t="s">
        <v>45</v>
      </c>
    </row>
    <row r="11" spans="1:12" ht="26.25" thickBot="1">
      <c r="A11" s="185"/>
      <c r="B11" s="187"/>
      <c r="C11" s="176"/>
      <c r="D11" s="78" t="s">
        <v>40</v>
      </c>
      <c r="E11" s="79" t="s">
        <v>39</v>
      </c>
      <c r="F11" s="192"/>
      <c r="G11" s="193"/>
      <c r="H11" s="193"/>
      <c r="I11" s="193"/>
      <c r="J11" s="195"/>
      <c r="K11" s="193"/>
      <c r="L11" s="176"/>
    </row>
    <row r="12" spans="1:12" ht="12.75" customHeight="1">
      <c r="A12" s="178" t="s">
        <v>144</v>
      </c>
      <c r="B12" s="80">
        <v>1</v>
      </c>
      <c r="C12" s="85" t="s">
        <v>59</v>
      </c>
      <c r="D12" s="82">
        <v>2</v>
      </c>
      <c r="E12" s="72">
        <v>2.5</v>
      </c>
      <c r="F12" s="73">
        <f>D12*E12</f>
        <v>5</v>
      </c>
      <c r="G12" s="74" t="s">
        <v>41</v>
      </c>
      <c r="H12" s="75">
        <v>250</v>
      </c>
      <c r="I12" s="75">
        <v>2</v>
      </c>
      <c r="J12" s="76">
        <v>0.25</v>
      </c>
      <c r="K12" s="72">
        <f>J12*I12*H12</f>
        <v>125</v>
      </c>
      <c r="L12" s="77">
        <f>K12+F12</f>
        <v>130</v>
      </c>
    </row>
    <row r="13" spans="1:12" ht="12.75" customHeight="1">
      <c r="A13" s="179"/>
      <c r="B13" s="81">
        <v>2</v>
      </c>
      <c r="C13" s="87" t="s">
        <v>37</v>
      </c>
      <c r="D13" s="84">
        <v>0</v>
      </c>
      <c r="E13" s="60">
        <v>2.5</v>
      </c>
      <c r="F13" s="62">
        <f>D13*E13</f>
        <v>0</v>
      </c>
      <c r="G13" s="61" t="s">
        <v>41</v>
      </c>
      <c r="H13" s="59">
        <v>50</v>
      </c>
      <c r="I13" s="59">
        <v>2</v>
      </c>
      <c r="J13" s="63">
        <v>0.25</v>
      </c>
      <c r="K13" s="60">
        <f>J13*I13*H13</f>
        <v>25</v>
      </c>
      <c r="L13" s="64">
        <f>K13+F13</f>
        <v>25</v>
      </c>
    </row>
    <row r="14" spans="1:12" ht="12.75" customHeight="1" thickBot="1">
      <c r="A14" s="180"/>
      <c r="B14" s="119">
        <v>3</v>
      </c>
      <c r="C14" s="86" t="s">
        <v>38</v>
      </c>
      <c r="D14" s="84">
        <v>2</v>
      </c>
      <c r="E14" s="60">
        <v>3.5</v>
      </c>
      <c r="F14" s="62">
        <f>D14*E14</f>
        <v>7</v>
      </c>
      <c r="G14" s="61" t="s">
        <v>143</v>
      </c>
      <c r="H14" s="59">
        <v>58.167500000000004</v>
      </c>
      <c r="I14" s="59">
        <v>2</v>
      </c>
      <c r="J14" s="63">
        <v>8</v>
      </c>
      <c r="K14" s="60">
        <f>J14*I14*H14</f>
        <v>930.6800000000001</v>
      </c>
      <c r="L14" s="64">
        <f>K14+F14</f>
        <v>937.6800000000001</v>
      </c>
    </row>
    <row r="15" spans="1:12" ht="12.75" customHeight="1" thickBot="1">
      <c r="A15" s="180"/>
      <c r="B15" s="81">
        <v>4</v>
      </c>
      <c r="C15" s="86" t="s">
        <v>38</v>
      </c>
      <c r="D15" s="120"/>
      <c r="E15" s="121"/>
      <c r="F15" s="62">
        <f>D15*E15</f>
        <v>0</v>
      </c>
      <c r="G15" s="122" t="s">
        <v>42</v>
      </c>
      <c r="H15" s="123">
        <v>25</v>
      </c>
      <c r="I15" s="59">
        <v>2</v>
      </c>
      <c r="J15" s="63">
        <v>7</v>
      </c>
      <c r="K15" s="60">
        <f>J15*I15*H15</f>
        <v>350</v>
      </c>
      <c r="L15" s="64">
        <f>K15+F15</f>
        <v>350</v>
      </c>
    </row>
    <row r="16" spans="1:12" ht="13.5" thickBot="1">
      <c r="A16" s="181"/>
      <c r="B16" s="119">
        <v>5</v>
      </c>
      <c r="C16" s="86" t="s">
        <v>38</v>
      </c>
      <c r="D16" s="83"/>
      <c r="E16" s="65">
        <v>2.5</v>
      </c>
      <c r="F16" s="62">
        <f>D16*E16</f>
        <v>0</v>
      </c>
      <c r="G16" s="66" t="s">
        <v>41</v>
      </c>
      <c r="H16" s="67">
        <v>100</v>
      </c>
      <c r="I16" s="67">
        <v>2</v>
      </c>
      <c r="J16" s="68">
        <v>0.5</v>
      </c>
      <c r="K16" s="65">
        <f>J16*I16*H16</f>
        <v>100</v>
      </c>
      <c r="L16" s="69">
        <f>K16+F16</f>
        <v>100</v>
      </c>
    </row>
    <row r="17" spans="11:12" ht="13.5" thickBot="1">
      <c r="K17" s="70" t="s">
        <v>46</v>
      </c>
      <c r="L17" s="71">
        <f>SUM(L12:L16)</f>
        <v>1542.68</v>
      </c>
    </row>
    <row r="20" ht="12.75">
      <c r="L20" s="133"/>
    </row>
  </sheetData>
  <sheetProtection/>
  <mergeCells count="17">
    <mergeCell ref="A2:J2"/>
    <mergeCell ref="A4:J4"/>
    <mergeCell ref="A1:L1"/>
    <mergeCell ref="A5:J5"/>
    <mergeCell ref="F10:F11"/>
    <mergeCell ref="G10:G11"/>
    <mergeCell ref="H10:H11"/>
    <mergeCell ref="I10:I11"/>
    <mergeCell ref="J10:J11"/>
    <mergeCell ref="K10:K11"/>
    <mergeCell ref="L10:L11"/>
    <mergeCell ref="A7:L7"/>
    <mergeCell ref="A12:A16"/>
    <mergeCell ref="D10:E10"/>
    <mergeCell ref="A10:A11"/>
    <mergeCell ref="B10:B11"/>
    <mergeCell ref="C10:C11"/>
  </mergeCells>
  <printOptions/>
  <pageMargins left="0.28" right="0.24" top="0.75" bottom="0.984251969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98" bestFit="1" customWidth="1"/>
    <col min="2" max="2" width="18.00390625" style="98" bestFit="1" customWidth="1"/>
    <col min="3" max="3" width="17.8515625" style="98" customWidth="1"/>
    <col min="4" max="16384" width="9.140625" style="98" customWidth="1"/>
  </cols>
  <sheetData>
    <row r="1" spans="1:13" ht="20.25">
      <c r="A1" s="198" t="s">
        <v>18</v>
      </c>
      <c r="B1" s="198"/>
      <c r="C1" s="198"/>
      <c r="D1" s="53"/>
      <c r="E1" s="53"/>
      <c r="F1" s="53"/>
      <c r="G1" s="53"/>
      <c r="H1" s="53"/>
      <c r="I1" s="53"/>
      <c r="J1" s="53"/>
      <c r="K1" s="53"/>
      <c r="L1" s="53"/>
      <c r="M1" s="47"/>
    </row>
    <row r="2" spans="1:13" ht="20.25">
      <c r="A2" s="51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47"/>
    </row>
    <row r="3" spans="1:13" ht="33.75" customHeight="1" thickBot="1">
      <c r="A3" s="199" t="s">
        <v>57</v>
      </c>
      <c r="B3" s="199"/>
      <c r="C3" s="199"/>
      <c r="D3" s="53"/>
      <c r="E3" s="53"/>
      <c r="F3" s="53"/>
      <c r="G3" s="53"/>
      <c r="H3" s="53"/>
      <c r="I3" s="53"/>
      <c r="J3" s="53"/>
      <c r="K3" s="53"/>
      <c r="L3" s="53"/>
      <c r="M3" s="47"/>
    </row>
    <row r="4" spans="1:13" ht="31.5">
      <c r="A4" s="55" t="s">
        <v>27</v>
      </c>
      <c r="B4" s="97" t="s">
        <v>61</v>
      </c>
      <c r="C4" s="56" t="s">
        <v>62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9.5" customHeight="1">
      <c r="A5" s="196" t="s">
        <v>60</v>
      </c>
      <c r="B5" s="96">
        <v>0.8</v>
      </c>
      <c r="C5" s="96">
        <v>0.2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9.5" customHeight="1" thickBot="1">
      <c r="A6" s="197"/>
      <c r="B6" s="54">
        <f>B5*'Planilha de Preço_CONSULTORIA'!I46</f>
        <v>154113.77465344008</v>
      </c>
      <c r="C6" s="54">
        <f>C5*'Planilha de Preço_CONSULTORIA'!I46</f>
        <v>38528.44366336002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" ht="19.5" customHeight="1" thickBot="1">
      <c r="A7" s="49" t="s">
        <v>25</v>
      </c>
      <c r="B7" s="99">
        <f>B5</f>
        <v>0.8</v>
      </c>
      <c r="C7" s="99">
        <f>B7+C5</f>
        <v>1</v>
      </c>
    </row>
    <row r="8" spans="1:3" ht="19.5" customHeight="1" thickBot="1">
      <c r="A8" s="50" t="s">
        <v>26</v>
      </c>
      <c r="B8" s="48">
        <f>B6</f>
        <v>154113.77465344008</v>
      </c>
      <c r="C8" s="48">
        <f>B8+C6</f>
        <v>192642.2183168001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200" t="s">
        <v>71</v>
      </c>
      <c r="B1" s="200"/>
      <c r="C1" s="200"/>
      <c r="D1" s="200"/>
      <c r="E1" s="200"/>
      <c r="F1" s="200"/>
      <c r="G1" s="200"/>
      <c r="H1" s="200"/>
      <c r="I1" s="200"/>
    </row>
    <row r="2" spans="1:9" ht="15" customHeight="1">
      <c r="A2" s="200"/>
      <c r="B2" s="200"/>
      <c r="C2" s="200"/>
      <c r="D2" s="200"/>
      <c r="E2" s="200"/>
      <c r="F2" s="200"/>
      <c r="G2" s="200"/>
      <c r="H2" s="200"/>
      <c r="I2" s="200"/>
    </row>
    <row r="3" spans="1:2" s="103" customFormat="1" ht="15">
      <c r="A3" s="103" t="s">
        <v>63</v>
      </c>
      <c r="B3" s="104">
        <v>0.0165</v>
      </c>
    </row>
    <row r="4" spans="1:2" s="103" customFormat="1" ht="15">
      <c r="A4" s="103" t="s">
        <v>64</v>
      </c>
      <c r="B4" s="104">
        <v>0.076</v>
      </c>
    </row>
    <row r="5" spans="1:2" s="103" customFormat="1" ht="15">
      <c r="A5" s="103" t="s">
        <v>65</v>
      </c>
      <c r="B5" s="104">
        <v>0.03</v>
      </c>
    </row>
    <row r="6" spans="1:3" s="103" customFormat="1" ht="15.75">
      <c r="A6" s="105" t="s">
        <v>66</v>
      </c>
      <c r="B6" s="106">
        <f>SUM(B3:B5)</f>
        <v>0.1225</v>
      </c>
      <c r="C6" s="107" t="s">
        <v>68</v>
      </c>
    </row>
    <row r="7" s="103" customFormat="1" ht="15.75">
      <c r="A7" s="101" t="s">
        <v>73</v>
      </c>
    </row>
    <row r="8" s="103" customFormat="1" ht="15"/>
    <row r="9" spans="1:9" s="103" customFormat="1" ht="15.75" customHeight="1">
      <c r="A9" s="201" t="s">
        <v>72</v>
      </c>
      <c r="B9" s="201"/>
      <c r="C9" s="201"/>
      <c r="D9" s="201"/>
      <c r="E9" s="201"/>
      <c r="F9" s="201"/>
      <c r="G9" s="201"/>
      <c r="H9" s="201"/>
      <c r="I9" s="201"/>
    </row>
    <row r="10" spans="1:9" s="103" customFormat="1" ht="15.75" customHeight="1">
      <c r="A10" s="201"/>
      <c r="B10" s="201"/>
      <c r="C10" s="201"/>
      <c r="D10" s="201"/>
      <c r="E10" s="201"/>
      <c r="F10" s="201"/>
      <c r="G10" s="201"/>
      <c r="H10" s="201"/>
      <c r="I10" s="201"/>
    </row>
    <row r="11" s="103" customFormat="1" ht="15.75">
      <c r="A11" s="102" t="s">
        <v>67</v>
      </c>
    </row>
    <row r="12" s="103" customFormat="1" ht="15"/>
    <row r="13" spans="1:3" s="103" customFormat="1" ht="15.75">
      <c r="A13" s="116" t="s">
        <v>69</v>
      </c>
      <c r="B13" s="116">
        <f>((1/(1-B6))-1)*100</f>
        <v>13.960113960113961</v>
      </c>
      <c r="C13" s="117">
        <f>B13/100</f>
        <v>0.13960113960113962</v>
      </c>
    </row>
    <row r="14" ht="12.75">
      <c r="C14" s="118" t="s">
        <v>140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204" t="s">
        <v>138</v>
      </c>
      <c r="B3" s="204"/>
      <c r="C3" s="204"/>
    </row>
    <row r="4" spans="1:3" ht="16.5">
      <c r="A4" s="109" t="s">
        <v>94</v>
      </c>
      <c r="B4" s="109" t="s">
        <v>2</v>
      </c>
      <c r="C4" s="109" t="s">
        <v>95</v>
      </c>
    </row>
    <row r="5" spans="1:3" ht="16.5">
      <c r="A5" s="205" t="s">
        <v>96</v>
      </c>
      <c r="B5" s="205"/>
      <c r="C5" s="205"/>
    </row>
    <row r="6" spans="1:3" ht="16.5">
      <c r="A6" s="110" t="s">
        <v>42</v>
      </c>
      <c r="B6" s="111" t="s">
        <v>92</v>
      </c>
      <c r="C6" s="112">
        <v>0.2</v>
      </c>
    </row>
    <row r="7" spans="1:3" ht="16.5">
      <c r="A7" s="110" t="s">
        <v>97</v>
      </c>
      <c r="B7" s="111" t="s">
        <v>93</v>
      </c>
      <c r="C7" s="112">
        <v>0.015</v>
      </c>
    </row>
    <row r="8" spans="1:3" ht="16.5">
      <c r="A8" s="110" t="s">
        <v>98</v>
      </c>
      <c r="B8" s="111" t="s">
        <v>90</v>
      </c>
      <c r="C8" s="112">
        <v>0.01</v>
      </c>
    </row>
    <row r="9" spans="1:3" ht="16.5">
      <c r="A9" s="110" t="s">
        <v>41</v>
      </c>
      <c r="B9" s="111" t="s">
        <v>91</v>
      </c>
      <c r="C9" s="112">
        <v>0.002</v>
      </c>
    </row>
    <row r="10" spans="1:3" ht="16.5">
      <c r="A10" s="110" t="s">
        <v>99</v>
      </c>
      <c r="B10" s="111" t="s">
        <v>89</v>
      </c>
      <c r="C10" s="112">
        <v>0.006</v>
      </c>
    </row>
    <row r="11" spans="1:3" ht="16.5">
      <c r="A11" s="110" t="s">
        <v>100</v>
      </c>
      <c r="B11" s="111" t="s">
        <v>101</v>
      </c>
      <c r="C11" s="112">
        <v>0.025</v>
      </c>
    </row>
    <row r="12" spans="1:3" ht="16.5">
      <c r="A12" s="110" t="s">
        <v>102</v>
      </c>
      <c r="B12" s="111" t="s">
        <v>103</v>
      </c>
      <c r="C12" s="112">
        <v>0.01</v>
      </c>
    </row>
    <row r="13" spans="1:3" ht="16.5">
      <c r="A13" s="110" t="s">
        <v>104</v>
      </c>
      <c r="B13" s="111" t="s">
        <v>88</v>
      </c>
      <c r="C13" s="112">
        <v>0.08</v>
      </c>
    </row>
    <row r="14" spans="1:3" ht="16.5">
      <c r="A14" s="109" t="s">
        <v>105</v>
      </c>
      <c r="B14" s="113" t="s">
        <v>84</v>
      </c>
      <c r="C14" s="114">
        <f>SUM(C6:C13)</f>
        <v>0.3480000000000001</v>
      </c>
    </row>
    <row r="15" spans="1:3" ht="16.5">
      <c r="A15" s="206" t="s">
        <v>85</v>
      </c>
      <c r="B15" s="207"/>
      <c r="C15" s="207"/>
    </row>
    <row r="16" spans="1:3" ht="16.5">
      <c r="A16" s="110" t="s">
        <v>106</v>
      </c>
      <c r="B16" s="111" t="s">
        <v>86</v>
      </c>
      <c r="C16" s="112">
        <v>0.1111</v>
      </c>
    </row>
    <row r="17" spans="1:3" ht="16.5">
      <c r="A17" s="110" t="s">
        <v>107</v>
      </c>
      <c r="B17" s="111" t="s">
        <v>87</v>
      </c>
      <c r="C17" s="112">
        <v>0.0175</v>
      </c>
    </row>
    <row r="18" spans="1:3" ht="16.5">
      <c r="A18" s="110" t="s">
        <v>108</v>
      </c>
      <c r="B18" s="111" t="s">
        <v>110</v>
      </c>
      <c r="C18" s="112">
        <v>0.0137</v>
      </c>
    </row>
    <row r="19" spans="1:3" ht="16.5">
      <c r="A19" s="110" t="s">
        <v>109</v>
      </c>
      <c r="B19" s="111" t="s">
        <v>122</v>
      </c>
      <c r="C19" s="112">
        <v>0.0833</v>
      </c>
    </row>
    <row r="20" spans="1:3" ht="16.5">
      <c r="A20" s="110" t="s">
        <v>111</v>
      </c>
      <c r="B20" s="111" t="s">
        <v>82</v>
      </c>
      <c r="C20" s="112">
        <v>0</v>
      </c>
    </row>
    <row r="21" spans="1:3" ht="16.5">
      <c r="A21" s="110" t="s">
        <v>112</v>
      </c>
      <c r="B21" s="111" t="s">
        <v>83</v>
      </c>
      <c r="C21" s="112">
        <v>0.0005</v>
      </c>
    </row>
    <row r="22" spans="1:3" ht="16.5">
      <c r="A22" s="110" t="s">
        <v>113</v>
      </c>
      <c r="B22" s="111" t="s">
        <v>123</v>
      </c>
      <c r="C22" s="112">
        <v>0.0164</v>
      </c>
    </row>
    <row r="23" spans="1:3" ht="16.5">
      <c r="A23" s="110" t="s">
        <v>124</v>
      </c>
      <c r="B23" s="111" t="s">
        <v>125</v>
      </c>
      <c r="C23" s="112">
        <v>0.0021</v>
      </c>
    </row>
    <row r="24" spans="1:3" ht="16.5">
      <c r="A24" s="109" t="s">
        <v>114</v>
      </c>
      <c r="B24" s="113" t="s">
        <v>79</v>
      </c>
      <c r="C24" s="114">
        <f>SUM(C16:C23)</f>
        <v>0.24459999999999996</v>
      </c>
    </row>
    <row r="25" spans="1:3" ht="16.5">
      <c r="A25" s="206" t="s">
        <v>80</v>
      </c>
      <c r="B25" s="207"/>
      <c r="C25" s="207"/>
    </row>
    <row r="26" spans="1:3" ht="16.5">
      <c r="A26" s="110" t="s">
        <v>115</v>
      </c>
      <c r="B26" s="111" t="s">
        <v>116</v>
      </c>
      <c r="C26" s="112">
        <v>0.0433</v>
      </c>
    </row>
    <row r="27" spans="1:3" ht="16.5">
      <c r="A27" s="110" t="s">
        <v>117</v>
      </c>
      <c r="B27" s="111" t="s">
        <v>81</v>
      </c>
      <c r="C27" s="112">
        <v>0</v>
      </c>
    </row>
    <row r="28" spans="1:3" ht="16.5">
      <c r="A28" s="110" t="s">
        <v>128</v>
      </c>
      <c r="B28" s="111" t="s">
        <v>126</v>
      </c>
      <c r="C28" s="112">
        <v>0.0083</v>
      </c>
    </row>
    <row r="29" spans="1:3" ht="16.5">
      <c r="A29" s="110" t="s">
        <v>129</v>
      </c>
      <c r="B29" s="111" t="s">
        <v>127</v>
      </c>
      <c r="C29" s="112">
        <v>0.0008</v>
      </c>
    </row>
    <row r="30" spans="1:3" ht="16.5">
      <c r="A30" s="109" t="s">
        <v>118</v>
      </c>
      <c r="B30" s="113" t="s">
        <v>135</v>
      </c>
      <c r="C30" s="114">
        <v>0.0524</v>
      </c>
    </row>
    <row r="31" spans="1:3" ht="16.5">
      <c r="A31" s="206" t="s">
        <v>78</v>
      </c>
      <c r="B31" s="207"/>
      <c r="C31" s="207"/>
    </row>
    <row r="32" spans="1:3" ht="16.5">
      <c r="A32" s="110" t="s">
        <v>119</v>
      </c>
      <c r="B32" s="111" t="s">
        <v>120</v>
      </c>
      <c r="C32" s="115">
        <f>C14*C24</f>
        <v>0.08512080000000001</v>
      </c>
    </row>
    <row r="33" spans="1:3" ht="16.5">
      <c r="A33" s="110" t="s">
        <v>132</v>
      </c>
      <c r="B33" s="111" t="s">
        <v>130</v>
      </c>
      <c r="C33" s="112">
        <v>0.0067</v>
      </c>
    </row>
    <row r="34" spans="1:3" ht="16.5">
      <c r="A34" s="110" t="s">
        <v>133</v>
      </c>
      <c r="B34" s="111" t="s">
        <v>131</v>
      </c>
      <c r="C34" s="112">
        <v>0.0016</v>
      </c>
    </row>
    <row r="35" spans="1:3" ht="16.5">
      <c r="A35" s="109" t="s">
        <v>121</v>
      </c>
      <c r="B35" s="113" t="s">
        <v>77</v>
      </c>
      <c r="C35" s="114">
        <f>SUM(C32:C34)</f>
        <v>0.09342080000000001</v>
      </c>
    </row>
    <row r="36" spans="1:3" ht="16.5">
      <c r="A36" s="206" t="s">
        <v>75</v>
      </c>
      <c r="B36" s="207"/>
      <c r="C36" s="207"/>
    </row>
    <row r="37" spans="1:3" ht="16.5">
      <c r="A37" s="110" t="s">
        <v>134</v>
      </c>
      <c r="B37" s="111" t="s">
        <v>76</v>
      </c>
      <c r="C37" s="115">
        <v>0.102</v>
      </c>
    </row>
    <row r="38" spans="1:3" ht="16.5">
      <c r="A38" s="109" t="s">
        <v>139</v>
      </c>
      <c r="B38" s="113" t="s">
        <v>136</v>
      </c>
      <c r="C38" s="114">
        <f>SUM(C37)</f>
        <v>0.102</v>
      </c>
    </row>
    <row r="39" ht="13.5" thickBot="1"/>
    <row r="40" spans="1:3" ht="18.75" thickBot="1">
      <c r="A40" s="202" t="s">
        <v>137</v>
      </c>
      <c r="B40" s="203"/>
      <c r="C40" s="108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Usuario</cp:lastModifiedBy>
  <cp:lastPrinted>2017-02-14T15:04:29Z</cp:lastPrinted>
  <dcterms:created xsi:type="dcterms:W3CDTF">2001-05-14T20:05:29Z</dcterms:created>
  <dcterms:modified xsi:type="dcterms:W3CDTF">2017-04-07T14:29:11Z</dcterms:modified>
  <cp:category/>
  <cp:version/>
  <cp:contentType/>
  <cp:contentStatus/>
</cp:coreProperties>
</file>