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90" windowWidth="9135" windowHeight="4965" tabRatio="572" activeTab="0"/>
  </bookViews>
  <sheets>
    <sheet name="Orçam Ampliação Almoxarifado" sheetId="1" r:id="rId1"/>
    <sheet name="Cronog Ampliação Almoxarifado" sheetId="2" r:id="rId2"/>
  </sheets>
  <externalReferences>
    <externalReference r:id="rId5"/>
    <externalReference r:id="rId6"/>
  </externalReferences>
  <definedNames>
    <definedName name="_xlnm.Print_Area" localSheetId="1">'Cronog Ampliação Almoxarifado'!$B$2:$N$48</definedName>
    <definedName name="_xlnm.Print_Area" localSheetId="0">'Orçam Ampliação Almoxarifado'!$B$2:$K$140</definedName>
    <definedName name="b">#REF!</definedName>
    <definedName name="BDI">'[2]BDI'!$A$8</definedName>
    <definedName name="cchl">#REF!</definedName>
    <definedName name="_xlnm.Print_Titles" localSheetId="0">'Orçam Ampliação Almoxarifado'!$12:$16</definedName>
  </definedNames>
  <calcPr fullCalcOnLoad="1"/>
</workbook>
</file>

<file path=xl/sharedStrings.xml><?xml version="1.0" encoding="utf-8"?>
<sst xmlns="http://schemas.openxmlformats.org/spreadsheetml/2006/main" count="540" uniqueCount="343">
  <si>
    <t>ITEM</t>
  </si>
  <si>
    <t>Interruptor de 1 seção (simples)</t>
  </si>
  <si>
    <t>Interruptor de 2 seção (duplo)</t>
  </si>
  <si>
    <t>Tomada 2P + T (universal)</t>
  </si>
  <si>
    <t>Disjuntor monofásico (tipo "quick-lag" até 30A)</t>
  </si>
  <si>
    <t>TOTAL</t>
  </si>
  <si>
    <t>VALORES</t>
  </si>
  <si>
    <t>Batente metálico</t>
  </si>
  <si>
    <t>11.01</t>
  </si>
  <si>
    <t>11.02</t>
  </si>
  <si>
    <t>12.01</t>
  </si>
  <si>
    <t>14.01</t>
  </si>
  <si>
    <t>14.02</t>
  </si>
  <si>
    <t>Tomada para ar condicionado</t>
  </si>
  <si>
    <t xml:space="preserve"> SERVIÇO</t>
  </si>
  <si>
    <t>Preço Total</t>
  </si>
  <si>
    <t>Preço Unitário</t>
  </si>
  <si>
    <t>INFRAESTRUTURA</t>
  </si>
  <si>
    <t>Tapume em chapa compensada</t>
  </si>
  <si>
    <t>Verga reta de concreto armado</t>
  </si>
  <si>
    <t>FORRO</t>
  </si>
  <si>
    <t>REVESTIMENTO EXTERNO</t>
  </si>
  <si>
    <t>PISOS INTERNOS</t>
  </si>
  <si>
    <t>Piso em granilite com junta plástica</t>
  </si>
  <si>
    <t>ESQUADRIAS EM MADEIRA</t>
  </si>
  <si>
    <t>ESQUADRIAS METÁLICAS</t>
  </si>
  <si>
    <t>VIDROS E SIMILARES</t>
  </si>
  <si>
    <t>SERVIÇOS COMPLEMENTARES</t>
  </si>
  <si>
    <t>10.01</t>
  </si>
  <si>
    <t>10.02</t>
  </si>
  <si>
    <t>15.01</t>
  </si>
  <si>
    <t>16.01</t>
  </si>
  <si>
    <t>18.01</t>
  </si>
  <si>
    <t>Limpeza da obra</t>
  </si>
  <si>
    <t>Vidro liso fumê 4mm</t>
  </si>
  <si>
    <t>1.01</t>
  </si>
  <si>
    <t>12.02</t>
  </si>
  <si>
    <t>16.02</t>
  </si>
  <si>
    <t>17.01</t>
  </si>
  <si>
    <t>17.02</t>
  </si>
  <si>
    <t>13.01</t>
  </si>
  <si>
    <t>13.02</t>
  </si>
  <si>
    <t>Rodapé em granilite</t>
  </si>
  <si>
    <t>17.03</t>
  </si>
  <si>
    <t>17.04</t>
  </si>
  <si>
    <t>Luminária de emergência de 15W- 220V</t>
  </si>
  <si>
    <t>Caixa de inspeção em alvenaria de tijolos maciço 1/2 vez, revestida internamente, tampa de concreto 60x60x80</t>
  </si>
  <si>
    <t>Esmalte sintético com massa em madeira</t>
  </si>
  <si>
    <t>15.02</t>
  </si>
  <si>
    <t>Luminária tipo pendente PL 26W completa e instalada</t>
  </si>
  <si>
    <t>Luminária tipo arandela PL 18W completa e instalada</t>
  </si>
  <si>
    <t>UNIDADE</t>
  </si>
  <si>
    <t>QUANTIDADE</t>
  </si>
  <si>
    <t>MOVIMENTO DE TERRA</t>
  </si>
  <si>
    <t>SUPERESTRUTURA</t>
  </si>
  <si>
    <t>INSTALAÇÕES ELÉTRICAS E TELEFÔNICAS</t>
  </si>
  <si>
    <t>REVESTIMENTO INTERNO</t>
  </si>
  <si>
    <t>PINTURA</t>
  </si>
  <si>
    <t>FUNDAÇÃO</t>
  </si>
  <si>
    <t>m2</t>
  </si>
  <si>
    <t>m3</t>
  </si>
  <si>
    <t>m</t>
  </si>
  <si>
    <t>unid.</t>
  </si>
  <si>
    <t>1.00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</si>
  <si>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</si>
  <si>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</si>
  <si>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</si>
  <si>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</si>
  <si>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</si>
  <si>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</si>
  <si>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</si>
  <si>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</si>
  <si>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</si>
  <si>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</si>
  <si>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</si>
  <si>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</si>
  <si>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</si>
  <si>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</si>
  <si>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</si>
  <si>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</si>
  <si>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</si>
  <si>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8.01</t>
  </si>
  <si>
    <t>8.02</t>
  </si>
  <si>
    <t>8.03</t>
  </si>
  <si>
    <t>8.04</t>
  </si>
  <si>
    <t>8.05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</si>
  <si>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</si>
  <si>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</si>
  <si>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</si>
  <si>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</si>
  <si>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</si>
  <si>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</si>
  <si>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</si>
  <si>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</si>
  <si>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</si>
  <si>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</si>
  <si>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</si>
  <si>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7.01</t>
  </si>
  <si>
    <t>6.01</t>
  </si>
  <si>
    <t>6.02</t>
  </si>
  <si>
    <t>4.01</t>
  </si>
  <si>
    <t>3.01</t>
  </si>
  <si>
    <t>3.02</t>
  </si>
  <si>
    <t>2.01</t>
  </si>
  <si>
    <t>Massa acrílica (paredes internas e forro)</t>
  </si>
  <si>
    <t xml:space="preserve"> </t>
  </si>
  <si>
    <t>GOVERNO DO ESTADO DO PIAUÍ</t>
  </si>
  <si>
    <t>SECRETARIA DE SAÚDE DO ESTADO DO PIAUÍ</t>
  </si>
  <si>
    <t>HOSPITAL GETÚLIO VARGAS</t>
  </si>
  <si>
    <t>COMISSÃO DE ENGENHARIA, ARQUITETURA E FISCALIZAÇÃO DE OBRAS</t>
  </si>
  <si>
    <r>
      <rPr>
        <b/>
        <sz val="10"/>
        <rFont val="Arial"/>
        <family val="2"/>
      </rPr>
      <t>Estabelecimento:</t>
    </r>
    <r>
      <rPr>
        <sz val="10"/>
        <rFont val="Arial"/>
        <family val="2"/>
      </rPr>
      <t xml:space="preserve"> Hospital Getúlio Vargas</t>
    </r>
  </si>
  <si>
    <r>
      <rPr>
        <b/>
        <sz val="10"/>
        <rFont val="Arial"/>
        <family val="2"/>
      </rPr>
      <t>Endereço</t>
    </r>
    <r>
      <rPr>
        <sz val="10"/>
        <rFont val="Arial"/>
        <family val="2"/>
      </rPr>
      <t>: Avenida Frei Serafim, N.º 2352, Centro, Teresina - PI</t>
    </r>
  </si>
  <si>
    <t>PLANILHA ORÇAMENTÁRIA</t>
  </si>
  <si>
    <t>SISTEMA REFERENCIAL</t>
  </si>
  <si>
    <t>CÓDIGO BASE</t>
  </si>
  <si>
    <t>Preço Etapa</t>
  </si>
  <si>
    <t>% da Etapa</t>
  </si>
  <si>
    <t>SINAPI</t>
  </si>
  <si>
    <t>ORSE</t>
  </si>
  <si>
    <t>SEINFRA/CE</t>
  </si>
  <si>
    <t>VALOR TOTAL DA PLANILHA SEM BDI</t>
  </si>
  <si>
    <t>VALOR TOTAL DA PLANILHA COM BDI</t>
  </si>
  <si>
    <t>Fauze Simão Sobrinho</t>
  </si>
  <si>
    <t>Engenheiro Civil</t>
  </si>
  <si>
    <t>CEAFO/HGV</t>
  </si>
  <si>
    <t>CRONOGRAMA FÍSICO-FINANCEIRO</t>
  </si>
  <si>
    <t>DISCRIMINAÇÃO</t>
  </si>
  <si>
    <t>% DO ITEM</t>
  </si>
  <si>
    <t>VALOR DO ITEM</t>
  </si>
  <si>
    <t>30 DIAS</t>
  </si>
  <si>
    <t>60 DIAS</t>
  </si>
  <si>
    <t>90 DIAS</t>
  </si>
  <si>
    <t>%</t>
  </si>
  <si>
    <t>VALOR</t>
  </si>
  <si>
    <t>VALOR TOTAL SEM BDI</t>
  </si>
  <si>
    <t>VALOR TOTAL COM BDI</t>
  </si>
  <si>
    <t>TOTAL DO PERÍODO (%)</t>
  </si>
  <si>
    <t>74220/001</t>
  </si>
  <si>
    <t>C2666</t>
  </si>
  <si>
    <t>72132</t>
  </si>
  <si>
    <t>C1947</t>
  </si>
  <si>
    <t>74131/007</t>
  </si>
  <si>
    <t>74130/001</t>
  </si>
  <si>
    <t>74130/005</t>
  </si>
  <si>
    <t>C1637</t>
  </si>
  <si>
    <t>C1669</t>
  </si>
  <si>
    <t>07780</t>
  </si>
  <si>
    <t>72289</t>
  </si>
  <si>
    <t>SEINFRA</t>
  </si>
  <si>
    <t>C0776</t>
  </si>
  <si>
    <t>C1920</t>
  </si>
  <si>
    <t>90802</t>
  </si>
  <si>
    <t>C4513</t>
  </si>
  <si>
    <t>C2670</t>
  </si>
  <si>
    <t>C2673</t>
  </si>
  <si>
    <t>C1207</t>
  </si>
  <si>
    <t>C4167</t>
  </si>
  <si>
    <t>73924/001</t>
  </si>
  <si>
    <t>C2461</t>
  </si>
  <si>
    <t>Textura acrílica (paredes externas inclusive platibanda)</t>
  </si>
  <si>
    <t>C1869</t>
  </si>
  <si>
    <t>custo/m2</t>
  </si>
  <si>
    <t>C1987+C2216</t>
  </si>
  <si>
    <t>120DIAS</t>
  </si>
  <si>
    <t>Estabelecimento: Hospital Getúlio Vargas</t>
  </si>
  <si>
    <t>Endereço: Avenida Frei Serafim, N.º 2352, Centro, Teresina - PI</t>
  </si>
  <si>
    <t>INSTALAÇÃO DE CANTEIRO DE OBRAS</t>
  </si>
  <si>
    <t>Escavação em solo até 2,00m (fundação direta, cintas e tubulações, água/esgoto/energia)</t>
  </si>
  <si>
    <t>2.02</t>
  </si>
  <si>
    <t>Reaterro apiloado manual de valas</t>
  </si>
  <si>
    <t>Concreto ciclópico para tubulões (fck= 15 Mpa)</t>
  </si>
  <si>
    <t>Concreto armado 20 Mpa inclusive lançamento e adensamento</t>
  </si>
  <si>
    <t>501</t>
  </si>
  <si>
    <t>502</t>
  </si>
  <si>
    <t>Laje pré-fabricada para piso</t>
  </si>
  <si>
    <t>503</t>
  </si>
  <si>
    <t>Laje pré-fabricada para forro</t>
  </si>
  <si>
    <t>504</t>
  </si>
  <si>
    <t>PAREDE E PAINÉIS</t>
  </si>
  <si>
    <t>Alvenaria tijolos 6 furos 9x14x19 1/2 vez</t>
  </si>
  <si>
    <t>Combogó em argamassa de areia e  cimento 1:3 32x12</t>
  </si>
  <si>
    <t>IMPERMEABILIZAÇÃO E PROTEÇÃO</t>
  </si>
  <si>
    <t>Impermeabilização de paredes e lajes com manta</t>
  </si>
  <si>
    <t>Ponto de luz (caixas em PVC: 4x2, 3x3, fundo móvel sextavada, passagem; eletroduto rígido rosqueável inclusive conexões, fixações em laje com fita galvanizada, cabos, fios, etc.)</t>
  </si>
  <si>
    <t>Ponto de tomada para telefone completo</t>
  </si>
  <si>
    <t>Centro de distribuição para 40 circuitos com barramento</t>
  </si>
  <si>
    <t>Disjuntor trifásico (tipo "no fuse" de 60A a 100A)</t>
  </si>
  <si>
    <t>8.06</t>
  </si>
  <si>
    <t>8.07</t>
  </si>
  <si>
    <t>8.08</t>
  </si>
  <si>
    <t>Interruptor de 3 seção (triplo)</t>
  </si>
  <si>
    <t>8.09</t>
  </si>
  <si>
    <t>Luminária fluorescente T5-FH 32W completa e instalada</t>
  </si>
  <si>
    <t>8.10</t>
  </si>
  <si>
    <t>8.11</t>
  </si>
  <si>
    <t>8.12</t>
  </si>
  <si>
    <t>8.13</t>
  </si>
  <si>
    <t>8.14</t>
  </si>
  <si>
    <t>8.15</t>
  </si>
  <si>
    <t>INSTALAÇÕES HIDRO-SANITÁRIAS E INCÊNDIO</t>
  </si>
  <si>
    <t>Ponto para água fria</t>
  </si>
  <si>
    <t>Ponto para esgoto primário</t>
  </si>
  <si>
    <t>Ponto para esgoto secundário</t>
  </si>
  <si>
    <t>Registro de gaveta com canopla 3/4"</t>
  </si>
  <si>
    <t>Registro de gaveta bruto de 2"</t>
  </si>
  <si>
    <t>Registro de pressão com canopla de 3/4"</t>
  </si>
  <si>
    <t>Caixa sifonada 150x150x50 com grelha aço inox com fecho</t>
  </si>
  <si>
    <t>Ralo cônico sif. 100x100x40 grelha em inox com fecho</t>
  </si>
  <si>
    <t>Tubo FG 2.1/2", completo.</t>
  </si>
  <si>
    <t>Hidrante de coluna de incêndio em FG 2.1/2", completo.</t>
  </si>
  <si>
    <t>Caixa de passagem 60x60x80 em alvenaria de tijolos maciço 1 vez, revestida internamente, tampa de concreto</t>
  </si>
  <si>
    <t>METAIS E ACESSÓRIOS</t>
  </si>
  <si>
    <t>Assento sanitário</t>
  </si>
  <si>
    <t>Bacia sanitária de louça branca</t>
  </si>
  <si>
    <t>10.03</t>
  </si>
  <si>
    <t>Cabide duplo cromado</t>
  </si>
  <si>
    <t>10.04</t>
  </si>
  <si>
    <t>Chuveiro articulado cromado</t>
  </si>
  <si>
    <t>10.05</t>
  </si>
  <si>
    <t>10.06</t>
  </si>
  <si>
    <t>10.07</t>
  </si>
  <si>
    <t>Cuba de embutir oval</t>
  </si>
  <si>
    <t>10.08</t>
  </si>
  <si>
    <t xml:space="preserve">Ducha higiênica manual </t>
  </si>
  <si>
    <t>10.09</t>
  </si>
  <si>
    <t>Engate cromado de 40 cm</t>
  </si>
  <si>
    <t>10.10</t>
  </si>
  <si>
    <t>10.11</t>
  </si>
  <si>
    <t>Papeleira em aço inoxidável</t>
  </si>
  <si>
    <t>10.12</t>
  </si>
  <si>
    <t>Porta sabão liquido para refil</t>
  </si>
  <si>
    <t>10.13</t>
  </si>
  <si>
    <t>Toalheira para papel toalha em inox</t>
  </si>
  <si>
    <t>10.14</t>
  </si>
  <si>
    <t>Tanque em aço inox</t>
  </si>
  <si>
    <t>10.15</t>
  </si>
  <si>
    <t>Torneira cromada para lavatório</t>
  </si>
  <si>
    <t>10.16</t>
  </si>
  <si>
    <t>Torneira cromada para pia</t>
  </si>
  <si>
    <t>10.17</t>
  </si>
  <si>
    <t>Torneira de 3/4" cromada p/ tanque</t>
  </si>
  <si>
    <t>10.18</t>
  </si>
  <si>
    <t>Válvula de descarga antivandalismo 1.1/2"</t>
  </si>
  <si>
    <t>10.19</t>
  </si>
  <si>
    <t>Válvula metálica para lavatório de 1"</t>
  </si>
  <si>
    <t>10.20</t>
  </si>
  <si>
    <t>Válvula metálica para pia de 1.1/4"</t>
  </si>
  <si>
    <t>REVESTIMENTO INTERNO PAREDES</t>
  </si>
  <si>
    <t>11.01.01</t>
  </si>
  <si>
    <t>Chapisco de aderência traço 1:4 (cimento e areia média) e=7mm</t>
  </si>
  <si>
    <t>11.01.02</t>
  </si>
  <si>
    <t>Reboco paulista traço 1:6 (cimento e areia fina)</t>
  </si>
  <si>
    <t>11.01.03</t>
  </si>
  <si>
    <t>Reboco paulista para cerâmica traço 1:6 (cimento e areia fina)</t>
  </si>
  <si>
    <t>11.01.04</t>
  </si>
  <si>
    <t>Cerâmica esmaltada comum 20x20 tipo A</t>
  </si>
  <si>
    <t>11.02.01</t>
  </si>
  <si>
    <t>11.02.02</t>
  </si>
  <si>
    <t>Cerâmica esmaltada 20x20, tipo A PEI-5</t>
  </si>
  <si>
    <t>13.03</t>
  </si>
  <si>
    <t>13.04</t>
  </si>
  <si>
    <t>Soleira em granito</t>
  </si>
  <si>
    <t>Porta em madeira, de abrir (cedro, lisa, com vidro revestido com laminado melamínico, em completa, inc. fechadura) 0,80x2,10</t>
  </si>
  <si>
    <t>Janela em alumínio anodizado natural tipo fixa/ maxim'ar/correr</t>
  </si>
  <si>
    <t>Box em alumínio com fechamento em acrílico</t>
  </si>
  <si>
    <t>15.03</t>
  </si>
  <si>
    <t>Porta corta fogo</t>
  </si>
  <si>
    <t>Vidro liso transparente 4mm</t>
  </si>
  <si>
    <t>Pintura acrílica sem massa acrílica</t>
  </si>
  <si>
    <t>Bancada em granito</t>
  </si>
  <si>
    <t>18.02</t>
  </si>
  <si>
    <t>Extintor de incêndio CO2 6 KG</t>
  </si>
  <si>
    <t>18.03</t>
  </si>
  <si>
    <t>Peitoral em granito</t>
  </si>
  <si>
    <t>18.04</t>
  </si>
  <si>
    <t>Corrimão em aço inoxidável AISI 304 parede 20, diâmetro de 2"</t>
  </si>
  <si>
    <t>18.05</t>
  </si>
  <si>
    <t>19.00</t>
  </si>
  <si>
    <t>LIMPEZA</t>
  </si>
  <si>
    <t>19.01</t>
  </si>
  <si>
    <r>
      <t>Serviço: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AMPLIAÇÃO DO ALMOXARIFADO</t>
    </r>
  </si>
  <si>
    <r>
      <rPr>
        <b/>
        <sz val="10"/>
        <rFont val="Arial"/>
        <family val="2"/>
      </rPr>
      <t>Tipo de intervenção</t>
    </r>
    <r>
      <rPr>
        <sz val="10"/>
        <rFont val="Arial"/>
        <family val="2"/>
      </rPr>
      <t>: Ampliação</t>
    </r>
  </si>
  <si>
    <t>Área: 66,00 m²</t>
  </si>
  <si>
    <t>74202/002</t>
  </si>
  <si>
    <t>74202/001</t>
  </si>
  <si>
    <t>C0096</t>
  </si>
  <si>
    <t>C0804</t>
  </si>
  <si>
    <t>C4124</t>
  </si>
  <si>
    <t>C0924</t>
  </si>
  <si>
    <t>C1966</t>
  </si>
  <si>
    <t>C4443</t>
  </si>
  <si>
    <t>C1948</t>
  </si>
  <si>
    <t>C2166</t>
  </si>
  <si>
    <t>C2161</t>
  </si>
  <si>
    <t>C4378</t>
  </si>
  <si>
    <t>01703</t>
  </si>
  <si>
    <t>C1456</t>
  </si>
  <si>
    <t>C2172</t>
  </si>
  <si>
    <t>86888</t>
  </si>
  <si>
    <t>02144</t>
  </si>
  <si>
    <t>C3513</t>
  </si>
  <si>
    <t>C2270</t>
  </si>
  <si>
    <t>C2271</t>
  </si>
  <si>
    <t>86901</t>
  </si>
  <si>
    <t>08211</t>
  </si>
  <si>
    <t>86887</t>
  </si>
  <si>
    <t>86904</t>
  </si>
  <si>
    <t>C4670</t>
  </si>
  <si>
    <t>02045</t>
  </si>
  <si>
    <t>C1996</t>
  </si>
  <si>
    <t>C2311</t>
  </si>
  <si>
    <t>09676</t>
  </si>
  <si>
    <t>C2504</t>
  </si>
  <si>
    <t>03685</t>
  </si>
  <si>
    <t>40729</t>
  </si>
  <si>
    <t>86877</t>
  </si>
  <si>
    <t>Tipo de intervenção: AMPLIAÇÃO</t>
  </si>
  <si>
    <t>Serviço: AMPLIAÇÃO DO ALMOXARIFADO</t>
  </si>
  <si>
    <t>C2781</t>
  </si>
  <si>
    <t>C0619</t>
  </si>
  <si>
    <t>91953</t>
  </si>
  <si>
    <t>91958</t>
  </si>
  <si>
    <t>91967</t>
  </si>
  <si>
    <t>91996</t>
  </si>
  <si>
    <t>72554</t>
  </si>
  <si>
    <t>C4069</t>
  </si>
  <si>
    <t>C2245</t>
  </si>
  <si>
    <t>Cantoneira PVC/Alumínio</t>
  </si>
  <si>
    <t>04067</t>
  </si>
  <si>
    <t>2266</t>
  </si>
  <si>
    <t>92367</t>
  </si>
  <si>
    <t>VALOR DO BDI - 24,93%</t>
  </si>
  <si>
    <t>Concreto armado 18 Mpa inclusive adensamento</t>
  </si>
  <si>
    <t>Copo sifonada metálico cromado para lavatório de 1"x 40mm</t>
  </si>
  <si>
    <t>Copo sifonada metálico cromado para pia de 1.1/4"x 40mm</t>
  </si>
  <si>
    <r>
      <t xml:space="preserve">- Importa o presente orçamento a quantia de </t>
    </r>
    <r>
      <rPr>
        <b/>
        <sz val="12"/>
        <rFont val="Arial"/>
        <family val="2"/>
      </rPr>
      <t xml:space="preserve">R$ 164.995,03 (cento e sessenta e quatro mil, novecentos e noventa e cinco reais e três centavos) </t>
    </r>
    <r>
      <rPr>
        <sz val="11"/>
        <rFont val="Arial"/>
        <family val="2"/>
      </rPr>
      <t xml:space="preserve">, referente aos serviços de </t>
    </r>
    <r>
      <rPr>
        <b/>
        <sz val="11"/>
        <rFont val="Arial"/>
        <family val="2"/>
      </rPr>
      <t xml:space="preserve">AMPLIAÇÃO DO ALMOXARIFADO DO HOSPITAL GETÚLIO VARGAS. </t>
    </r>
    <r>
      <rPr>
        <sz val="11"/>
        <rFont val="Arial"/>
        <family val="2"/>
      </rPr>
      <t>Os preços unitários estão de acordo com as tabelas SINAPI, SEINFRA/CE e ORSE - Maio/2017.</t>
    </r>
  </si>
  <si>
    <t>Teresina (PI), 30 de junho de 2017</t>
  </si>
  <si>
    <r>
      <rPr>
        <b/>
        <sz val="10"/>
        <rFont val="Arial"/>
        <family val="2"/>
      </rPr>
      <t>Data do orçamento:</t>
    </r>
    <r>
      <rPr>
        <sz val="10"/>
        <rFont val="Arial"/>
        <family val="2"/>
      </rPr>
      <t xml:space="preserve"> 30/06/2017</t>
    </r>
  </si>
  <si>
    <r>
      <rPr>
        <b/>
        <sz val="10"/>
        <rFont val="Arial"/>
        <family val="2"/>
      </rPr>
      <t>BDI:</t>
    </r>
    <r>
      <rPr>
        <sz val="10"/>
        <rFont val="Arial"/>
        <family val="2"/>
      </rPr>
      <t xml:space="preserve">  24,93%</t>
    </r>
  </si>
  <si>
    <t>VALOR DO BDI 24,93%</t>
  </si>
  <si>
    <t>Data do orçamento: 30/06/2017</t>
  </si>
  <si>
    <t>BDI: 24,93%</t>
  </si>
  <si>
    <t>Lavatório de louça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</si>
</sst>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0&quot;.&quot;00"/>
    <numFmt numFmtId="188" formatCode="00"/>
    <numFmt numFmtId="189" formatCode="#,##0.000"/>
    <numFmt numFmtId="190" formatCode="0.00%_)"/>
    <numFmt numFmtId="191" formatCode="#,##0&quot; º dia      &quot;"/>
    <numFmt numFmtId="192" formatCode="#,##0&quot; º dia    &quot;"/>
    <numFmt numFmtId="193" formatCode="0\2"/>
    <numFmt numFmtId="194" formatCode="0.0"/>
    <numFmt numFmtId="195" formatCode="0.0%"/>
    <numFmt numFmtId="196" formatCode="0.000%"/>
    <numFmt numFmtId="197" formatCode="0.0000%"/>
    <numFmt numFmtId="198" formatCode="&quot; &quot;* #,##0.00&quot; &quot;;&quot; &quot;* \(#,##0.00\);&quot; &quot;* &quot;-&quot;??&quot; &quot;"/>
    <numFmt numFmtId="199" formatCode="#,##0.0"/>
    <numFmt numFmtId="200" formatCode="#,##0_);\-#,##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&quot;Ativado&quot;;&quot;Ativado&quot;;&quot;Desativad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Protection="0">
      <alignment vertical="top" wrapText="1"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vertical="center"/>
    </xf>
    <xf numFmtId="198" fontId="0" fillId="0" borderId="14" xfId="0" applyNumberFormat="1" applyFont="1" applyBorder="1" applyAlignment="1">
      <alignment horizontal="center" vertical="center"/>
    </xf>
    <xf numFmtId="198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43" fontId="9" fillId="34" borderId="14" xfId="0" applyNumberFormat="1" applyFont="1" applyFill="1" applyBorder="1" applyAlignment="1">
      <alignment vertical="center"/>
    </xf>
    <xf numFmtId="43" fontId="10" fillId="34" borderId="15" xfId="0" applyNumberFormat="1" applyFont="1" applyFill="1" applyBorder="1" applyAlignment="1">
      <alignment vertical="center"/>
    </xf>
    <xf numFmtId="10" fontId="10" fillId="34" borderId="15" xfId="0" applyNumberFormat="1" applyFont="1" applyFill="1" applyBorder="1" applyAlignment="1">
      <alignment vertical="center"/>
    </xf>
    <xf numFmtId="0" fontId="10" fillId="34" borderId="12" xfId="0" applyNumberFormat="1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right" vertical="center" wrapText="1"/>
    </xf>
    <xf numFmtId="4" fontId="9" fillId="34" borderId="14" xfId="0" applyNumberFormat="1" applyFont="1" applyFill="1" applyBorder="1" applyAlignment="1">
      <alignment horizontal="left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3" fontId="9" fillId="34" borderId="14" xfId="0" applyNumberFormat="1" applyFont="1" applyFill="1" applyBorder="1" applyAlignment="1">
      <alignment horizontal="right" vertical="center"/>
    </xf>
    <xf numFmtId="43" fontId="10" fillId="34" borderId="14" xfId="0" applyNumberFormat="1" applyFont="1" applyFill="1" applyBorder="1" applyAlignment="1">
      <alignment vertical="center"/>
    </xf>
    <xf numFmtId="10" fontId="10" fillId="34" borderId="14" xfId="0" applyNumberFormat="1" applyFont="1" applyFill="1" applyBorder="1" applyAlignment="1">
      <alignment vertical="center"/>
    </xf>
    <xf numFmtId="1" fontId="10" fillId="0" borderId="14" xfId="0" applyNumberFormat="1" applyFont="1" applyBorder="1" applyAlignment="1">
      <alignment horizontal="left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vertical="center"/>
    </xf>
    <xf numFmtId="4" fontId="10" fillId="34" borderId="16" xfId="0" applyNumberFormat="1" applyFont="1" applyFill="1" applyBorder="1" applyAlignment="1">
      <alignment horizontal="right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1" fontId="10" fillId="34" borderId="16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1" fontId="9" fillId="0" borderId="16" xfId="0" applyNumberFormat="1" applyFont="1" applyBorder="1" applyAlignment="1">
      <alignment horizontal="justify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14" fillId="0" borderId="0" xfId="50" applyFont="1" applyFill="1">
      <alignment/>
      <protection/>
    </xf>
    <xf numFmtId="177" fontId="14" fillId="0" borderId="0" xfId="81" applyFont="1" applyFill="1" applyAlignment="1">
      <alignment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vertical="center"/>
      <protection/>
    </xf>
    <xf numFmtId="177" fontId="0" fillId="0" borderId="0" xfId="102" applyFont="1" applyFill="1" applyBorder="1" applyAlignment="1">
      <alignment horizontal="center" vertical="center"/>
    </xf>
    <xf numFmtId="177" fontId="0" fillId="0" borderId="0" xfId="102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50" applyFont="1" applyFill="1" applyBorder="1" applyAlignment="1">
      <alignment horizontal="left" vertical="center"/>
      <protection/>
    </xf>
    <xf numFmtId="0" fontId="14" fillId="0" borderId="0" xfId="50" applyFont="1" applyFill="1" applyBorder="1">
      <alignment/>
      <protection/>
    </xf>
    <xf numFmtId="0" fontId="9" fillId="0" borderId="0" xfId="50" applyFont="1" applyFill="1" applyBorder="1">
      <alignment/>
      <protection/>
    </xf>
    <xf numFmtId="177" fontId="9" fillId="0" borderId="0" xfId="81" applyFont="1" applyFill="1" applyBorder="1" applyAlignment="1">
      <alignment/>
    </xf>
    <xf numFmtId="0" fontId="9" fillId="0" borderId="0" xfId="50" applyFont="1" applyFill="1">
      <alignment/>
      <protection/>
    </xf>
    <xf numFmtId="177" fontId="9" fillId="0" borderId="0" xfId="81" applyFont="1" applyFill="1" applyAlignment="1">
      <alignment/>
    </xf>
    <xf numFmtId="0" fontId="4" fillId="0" borderId="0" xfId="50" applyFont="1" applyFill="1">
      <alignment/>
      <protection/>
    </xf>
    <xf numFmtId="0" fontId="1" fillId="0" borderId="19" xfId="50" applyFont="1" applyFill="1" applyBorder="1" applyAlignment="1">
      <alignment horizontal="center" vertical="center" wrapText="1"/>
      <protection/>
    </xf>
    <xf numFmtId="0" fontId="9" fillId="0" borderId="0" xfId="50" applyFont="1" applyFill="1" applyAlignment="1">
      <alignment horizontal="center" vertical="center"/>
      <protection/>
    </xf>
    <xf numFmtId="0" fontId="9" fillId="0" borderId="0" xfId="50" applyFont="1" applyFill="1" applyAlignment="1">
      <alignment vertical="center"/>
      <protection/>
    </xf>
    <xf numFmtId="177" fontId="9" fillId="0" borderId="0" xfId="81" applyFont="1" applyFill="1" applyAlignment="1">
      <alignment vertical="center"/>
    </xf>
    <xf numFmtId="0" fontId="10" fillId="0" borderId="19" xfId="50" applyNumberFormat="1" applyFont="1" applyFill="1" applyBorder="1" applyAlignment="1">
      <alignment horizontal="left" vertical="center"/>
      <protection/>
    </xf>
    <xf numFmtId="177" fontId="9" fillId="0" borderId="19" xfId="81" applyFont="1" applyFill="1" applyBorder="1" applyAlignment="1">
      <alignment horizontal="right" vertical="center"/>
    </xf>
    <xf numFmtId="43" fontId="9" fillId="0" borderId="19" xfId="81" applyNumberFormat="1" applyFont="1" applyFill="1" applyBorder="1" applyAlignment="1">
      <alignment horizontal="right" vertical="center"/>
    </xf>
    <xf numFmtId="43" fontId="9" fillId="0" borderId="19" xfId="50" applyNumberFormat="1" applyFont="1" applyFill="1" applyBorder="1" applyAlignment="1">
      <alignment horizontal="right" vertical="center"/>
      <protection/>
    </xf>
    <xf numFmtId="43" fontId="14" fillId="0" borderId="0" xfId="50" applyNumberFormat="1" applyFont="1" applyFill="1">
      <alignment/>
      <protection/>
    </xf>
    <xf numFmtId="49" fontId="10" fillId="0" borderId="17" xfId="50" applyNumberFormat="1" applyFont="1" applyFill="1" applyBorder="1" applyAlignment="1" quotePrefix="1">
      <alignment horizontal="center" vertical="center"/>
      <protection/>
    </xf>
    <xf numFmtId="49" fontId="10" fillId="0" borderId="17" xfId="50" applyNumberFormat="1" applyFont="1" applyFill="1" applyBorder="1" applyAlignment="1">
      <alignment horizontal="left" vertical="center"/>
      <protection/>
    </xf>
    <xf numFmtId="177" fontId="9" fillId="0" borderId="17" xfId="81" applyFont="1" applyFill="1" applyBorder="1" applyAlignment="1">
      <alignment horizontal="right" vertical="center"/>
    </xf>
    <xf numFmtId="43" fontId="9" fillId="0" borderId="17" xfId="81" applyNumberFormat="1" applyFont="1" applyFill="1" applyBorder="1" applyAlignment="1">
      <alignment horizontal="right" vertical="center"/>
    </xf>
    <xf numFmtId="43" fontId="9" fillId="0" borderId="17" xfId="50" applyNumberFormat="1" applyFont="1" applyFill="1" applyBorder="1" applyAlignment="1">
      <alignment horizontal="right" vertical="center"/>
      <protection/>
    </xf>
    <xf numFmtId="0" fontId="10" fillId="0" borderId="20" xfId="50" applyFont="1" applyFill="1" applyBorder="1" applyAlignment="1">
      <alignment horizontal="left" vertical="center"/>
      <protection/>
    </xf>
    <xf numFmtId="0" fontId="10" fillId="0" borderId="17" xfId="50" applyFont="1" applyFill="1" applyBorder="1" applyAlignment="1">
      <alignment horizontal="left" vertical="center"/>
      <protection/>
    </xf>
    <xf numFmtId="0" fontId="10" fillId="0" borderId="19" xfId="50" applyFont="1" applyFill="1" applyBorder="1" applyAlignment="1">
      <alignment vertical="center"/>
      <protection/>
    </xf>
    <xf numFmtId="43" fontId="10" fillId="0" borderId="19" xfId="81" applyNumberFormat="1" applyFont="1" applyFill="1" applyBorder="1" applyAlignment="1">
      <alignment horizontal="right" vertical="center"/>
    </xf>
    <xf numFmtId="43" fontId="10" fillId="0" borderId="19" xfId="50" applyNumberFormat="1" applyFont="1" applyFill="1" applyBorder="1" applyAlignment="1">
      <alignment horizontal="right" vertical="center"/>
      <protection/>
    </xf>
    <xf numFmtId="0" fontId="10" fillId="0" borderId="17" xfId="50" applyFont="1" applyFill="1" applyBorder="1" applyAlignment="1">
      <alignment vertical="center"/>
      <protection/>
    </xf>
    <xf numFmtId="43" fontId="10" fillId="0" borderId="17" xfId="81" applyNumberFormat="1" applyFont="1" applyFill="1" applyBorder="1" applyAlignment="1">
      <alignment horizontal="right" vertical="center"/>
    </xf>
    <xf numFmtId="43" fontId="10" fillId="0" borderId="17" xfId="50" applyNumberFormat="1" applyFont="1" applyFill="1" applyBorder="1" applyAlignment="1">
      <alignment horizontal="right" vertical="center"/>
      <protection/>
    </xf>
    <xf numFmtId="0" fontId="4" fillId="0" borderId="0" xfId="50" applyFont="1" applyFill="1" applyBorder="1">
      <alignment/>
      <protection/>
    </xf>
    <xf numFmtId="177" fontId="10" fillId="0" borderId="19" xfId="81" applyFont="1" applyFill="1" applyBorder="1" applyAlignment="1">
      <alignment horizontal="right" vertical="center"/>
    </xf>
    <xf numFmtId="177" fontId="10" fillId="0" borderId="19" xfId="50" applyNumberFormat="1" applyFont="1" applyFill="1" applyBorder="1" applyAlignment="1">
      <alignment horizontal="right" vertical="center"/>
      <protection/>
    </xf>
    <xf numFmtId="10" fontId="10" fillId="0" borderId="19" xfId="81" applyNumberFormat="1" applyFont="1" applyFill="1" applyBorder="1" applyAlignment="1">
      <alignment horizontal="right" vertical="center"/>
    </xf>
    <xf numFmtId="10" fontId="10" fillId="0" borderId="19" xfId="50" applyNumberFormat="1" applyFont="1" applyFill="1" applyBorder="1" applyAlignment="1">
      <alignment horizontal="center" vertical="center"/>
      <protection/>
    </xf>
    <xf numFmtId="177" fontId="14" fillId="0" borderId="0" xfId="81" applyFont="1" applyFill="1" applyAlignment="1">
      <alignment/>
    </xf>
    <xf numFmtId="0" fontId="14" fillId="0" borderId="0" xfId="50" applyFont="1" applyFill="1" applyAlignment="1">
      <alignment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0" xfId="68" applyFont="1" applyFill="1" applyAlignment="1">
      <alignment horizontal="left" vertical="top"/>
      <protection/>
    </xf>
    <xf numFmtId="198" fontId="0" fillId="0" borderId="21" xfId="0" applyNumberFormat="1" applyFont="1" applyBorder="1" applyAlignment="1">
      <alignment vertical="center"/>
    </xf>
    <xf numFmtId="10" fontId="10" fillId="35" borderId="15" xfId="0" applyNumberFormat="1" applyFont="1" applyFill="1" applyBorder="1" applyAlignment="1">
      <alignment horizontal="center" vertical="center"/>
    </xf>
    <xf numFmtId="10" fontId="10" fillId="35" borderId="14" xfId="0" applyNumberFormat="1" applyFont="1" applyFill="1" applyBorder="1" applyAlignment="1">
      <alignment vertical="center"/>
    </xf>
    <xf numFmtId="43" fontId="10" fillId="35" borderId="15" xfId="0" applyNumberFormat="1" applyFont="1" applyFill="1" applyBorder="1" applyAlignment="1">
      <alignment vertical="center"/>
    </xf>
    <xf numFmtId="0" fontId="53" fillId="0" borderId="19" xfId="0" applyFont="1" applyBorder="1" applyAlignment="1" quotePrefix="1">
      <alignment horizontal="center" vertical="center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/>
    </xf>
    <xf numFmtId="43" fontId="53" fillId="0" borderId="19" xfId="0" applyNumberFormat="1" applyFont="1" applyBorder="1" applyAlignment="1">
      <alignment vertical="center"/>
    </xf>
    <xf numFmtId="10" fontId="53" fillId="0" borderId="19" xfId="0" applyNumberFormat="1" applyFont="1" applyBorder="1" applyAlignment="1">
      <alignment vertical="center"/>
    </xf>
    <xf numFmtId="0" fontId="54" fillId="0" borderId="19" xfId="0" applyFont="1" applyBorder="1" applyAlignment="1" quotePrefix="1">
      <alignment horizontal="center" vertical="center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/>
    </xf>
    <xf numFmtId="43" fontId="54" fillId="0" borderId="19" xfId="75" applyNumberFormat="1" applyFont="1" applyBorder="1" applyAlignment="1">
      <alignment horizontal="center" vertical="center"/>
    </xf>
    <xf numFmtId="43" fontId="54" fillId="0" borderId="19" xfId="0" applyNumberFormat="1" applyFont="1" applyBorder="1" applyAlignment="1">
      <alignment vertical="center"/>
    </xf>
    <xf numFmtId="10" fontId="54" fillId="0" borderId="19" xfId="0" applyNumberFormat="1" applyFont="1" applyBorder="1" applyAlignment="1">
      <alignment vertical="center"/>
    </xf>
    <xf numFmtId="43" fontId="54" fillId="0" borderId="19" xfId="75" applyNumberFormat="1" applyFont="1" applyBorder="1" applyAlignment="1">
      <alignment vertical="center"/>
    </xf>
    <xf numFmtId="0" fontId="54" fillId="0" borderId="19" xfId="0" applyFont="1" applyBorder="1" applyAlignment="1">
      <alignment horizontal="left" vertical="center" wrapText="1"/>
    </xf>
    <xf numFmtId="0" fontId="54" fillId="0" borderId="19" xfId="0" applyFont="1" applyBorder="1" applyAlignment="1" quotePrefix="1">
      <alignment vertical="center"/>
    </xf>
    <xf numFmtId="43" fontId="14" fillId="0" borderId="0" xfId="50" applyNumberFormat="1" applyFont="1" applyFill="1" applyBorder="1">
      <alignment/>
      <protection/>
    </xf>
    <xf numFmtId="0" fontId="10" fillId="0" borderId="19" xfId="50" applyNumberFormat="1" applyFont="1" applyFill="1" applyBorder="1" applyAlignment="1" quotePrefix="1">
      <alignment horizontal="center" vertical="center"/>
      <protection/>
    </xf>
    <xf numFmtId="0" fontId="54" fillId="0" borderId="19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9" xfId="62" applyNumberFormat="1" applyFont="1" applyFill="1" applyBorder="1" applyAlignment="1">
      <alignment horizontal="left" vertical="center" wrapText="1"/>
      <protection/>
    </xf>
    <xf numFmtId="49" fontId="9" fillId="0" borderId="19" xfId="60" applyNumberFormat="1" applyFont="1" applyFill="1" applyBorder="1" applyAlignment="1" applyProtection="1">
      <alignment horizontal="left" vertical="center" wrapText="1"/>
      <protection hidden="1"/>
    </xf>
    <xf numFmtId="43" fontId="9" fillId="0" borderId="19" xfId="0" applyNumberFormat="1" applyFont="1" applyBorder="1" applyAlignment="1">
      <alignment vertical="center"/>
    </xf>
    <xf numFmtId="43" fontId="9" fillId="0" borderId="19" xfId="75" applyNumberFormat="1" applyFont="1" applyBorder="1" applyAlignment="1">
      <alignment horizontal="center" vertical="center"/>
    </xf>
    <xf numFmtId="43" fontId="9" fillId="0" borderId="19" xfId="75" applyNumberFormat="1" applyFont="1" applyBorder="1" applyAlignment="1">
      <alignment horizontal="center" vertical="center" wrapText="1"/>
    </xf>
    <xf numFmtId="49" fontId="9" fillId="0" borderId="15" xfId="53" applyNumberFormat="1" applyFont="1" applyFill="1" applyBorder="1" applyAlignment="1" applyProtection="1">
      <alignment horizontal="left" vertical="center" wrapText="1"/>
      <protection hidden="1"/>
    </xf>
    <xf numFmtId="43" fontId="9" fillId="0" borderId="19" xfId="75" applyNumberFormat="1" applyFont="1" applyBorder="1" applyAlignment="1" applyProtection="1">
      <alignment horizontal="center" vertical="center"/>
      <protection hidden="1"/>
    </xf>
    <xf numFmtId="0" fontId="9" fillId="34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198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98" fontId="4" fillId="0" borderId="14" xfId="0" applyNumberFormat="1" applyFont="1" applyBorder="1" applyAlignment="1">
      <alignment horizontal="center" vertical="center" wrapText="1"/>
    </xf>
    <xf numFmtId="198" fontId="4" fillId="0" borderId="2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 quotePrefix="1">
      <alignment horizontal="left" vertical="center" wrapText="1"/>
    </xf>
    <xf numFmtId="0" fontId="9" fillId="0" borderId="21" xfId="0" applyNumberFormat="1" applyFont="1" applyBorder="1" applyAlignment="1" quotePrefix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/>
    </xf>
    <xf numFmtId="0" fontId="11" fillId="0" borderId="2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99" fontId="4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 wrapText="1"/>
    </xf>
    <xf numFmtId="199" fontId="4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25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27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/>
    </xf>
    <xf numFmtId="0" fontId="15" fillId="0" borderId="32" xfId="50" applyFont="1" applyBorder="1" applyAlignment="1">
      <alignment horizontal="center" vertical="center"/>
      <protection/>
    </xf>
    <xf numFmtId="0" fontId="15" fillId="0" borderId="33" xfId="50" applyFont="1" applyBorder="1" applyAlignment="1">
      <alignment horizontal="center" vertical="center"/>
      <protection/>
    </xf>
    <xf numFmtId="0" fontId="15" fillId="0" borderId="34" xfId="50" applyFont="1" applyBorder="1" applyAlignment="1">
      <alignment horizontal="center" vertical="center"/>
      <protection/>
    </xf>
    <xf numFmtId="0" fontId="16" fillId="0" borderId="35" xfId="50" applyFont="1" applyBorder="1" applyAlignment="1">
      <alignment horizontal="center" vertical="center"/>
      <protection/>
    </xf>
    <xf numFmtId="0" fontId="16" fillId="0" borderId="0" xfId="50" applyFont="1" applyBorder="1" applyAlignment="1">
      <alignment horizontal="center" vertical="center"/>
      <protection/>
    </xf>
    <xf numFmtId="0" fontId="16" fillId="0" borderId="36" xfId="50" applyFont="1" applyBorder="1" applyAlignment="1">
      <alignment horizontal="center" vertical="center"/>
      <protection/>
    </xf>
    <xf numFmtId="0" fontId="17" fillId="0" borderId="35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36" xfId="50" applyFont="1" applyBorder="1" applyAlignment="1">
      <alignment horizontal="center" vertical="center"/>
      <protection/>
    </xf>
    <xf numFmtId="0" fontId="17" fillId="0" borderId="37" xfId="50" applyFont="1" applyBorder="1" applyAlignment="1">
      <alignment horizontal="center" vertical="center"/>
      <protection/>
    </xf>
    <xf numFmtId="0" fontId="17" fillId="0" borderId="38" xfId="50" applyFont="1" applyBorder="1" applyAlignment="1">
      <alignment horizontal="center" vertical="center"/>
      <protection/>
    </xf>
    <xf numFmtId="0" fontId="17" fillId="0" borderId="39" xfId="50" applyFont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" fillId="0" borderId="40" xfId="50" applyFont="1" applyFill="1" applyBorder="1" applyAlignment="1">
      <alignment horizontal="center" vertical="center" wrapText="1"/>
      <protection/>
    </xf>
    <xf numFmtId="0" fontId="1" fillId="0" borderId="41" xfId="50" applyFont="1" applyFill="1" applyBorder="1" applyAlignment="1">
      <alignment horizontal="center" vertical="center" wrapText="1"/>
      <protection/>
    </xf>
    <xf numFmtId="0" fontId="1" fillId="0" borderId="20" xfId="50" applyFont="1" applyFill="1" applyBorder="1" applyAlignment="1">
      <alignment horizontal="center" vertical="center" wrapText="1"/>
      <protection/>
    </xf>
    <xf numFmtId="0" fontId="1" fillId="0" borderId="18" xfId="50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/>
    </xf>
    <xf numFmtId="187" fontId="10" fillId="0" borderId="20" xfId="59" applyNumberFormat="1" applyFont="1" applyFill="1" applyBorder="1" applyAlignment="1">
      <alignment horizontal="center" vertical="center"/>
      <protection/>
    </xf>
    <xf numFmtId="187" fontId="10" fillId="0" borderId="17" xfId="59" applyNumberFormat="1" applyFont="1" applyFill="1" applyBorder="1" applyAlignment="1">
      <alignment horizontal="center" vertical="center"/>
      <protection/>
    </xf>
    <xf numFmtId="187" fontId="10" fillId="0" borderId="18" xfId="59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Neutra" xfId="49"/>
    <cellStyle name="Normal 10" xfId="50"/>
    <cellStyle name="Normal 11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Planilha Valença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Porcentagem 2" xfId="72"/>
    <cellStyle name="Porcentagem 3" xfId="73"/>
    <cellStyle name="Saída" xfId="74"/>
    <cellStyle name="Comma" xfId="75"/>
    <cellStyle name="Comma [0]" xfId="76"/>
    <cellStyle name="Separador de milhares 10" xfId="77"/>
    <cellStyle name="Separador de milhares 10 2" xfId="78"/>
    <cellStyle name="Separador de milhares 11" xfId="79"/>
    <cellStyle name="Separador de milhares 12" xfId="80"/>
    <cellStyle name="Separador de milhares 13" xfId="81"/>
    <cellStyle name="Separador de milhares 14" xfId="82"/>
    <cellStyle name="Separador de milhares 2" xfId="83"/>
    <cellStyle name="Separador de milhares 2 2" xfId="84"/>
    <cellStyle name="Separador de milhares 2 3" xfId="85"/>
    <cellStyle name="Separador de milhares 3" xfId="86"/>
    <cellStyle name="Separador de milhares 4" xfId="87"/>
    <cellStyle name="Separador de milhares 5" xfId="88"/>
    <cellStyle name="Separador de milhares 6" xfId="89"/>
    <cellStyle name="Separador de milhares 7" xfId="90"/>
    <cellStyle name="Separador de milhares 8" xfId="91"/>
    <cellStyle name="Separador de milhares 9" xfId="92"/>
    <cellStyle name="Separador de milhares 9 2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Vírgula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2</xdr:col>
      <xdr:colOff>552450</xdr:colOff>
      <xdr:row>4</xdr:row>
      <xdr:rowOff>200025</xdr:rowOff>
    </xdr:to>
    <xdr:pic>
      <xdr:nvPicPr>
        <xdr:cNvPr id="1" name="9213c75477.jpg" descr="http://www.piaui.pi.gov.br/images/publicidades/9213c754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1133475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9525</xdr:colOff>
      <xdr:row>1</xdr:row>
      <xdr:rowOff>38100</xdr:rowOff>
    </xdr:from>
    <xdr:to>
      <xdr:col>10</xdr:col>
      <xdr:colOff>933450</xdr:colOff>
      <xdr:row>4</xdr:row>
      <xdr:rowOff>180975</xdr:rowOff>
    </xdr:to>
    <xdr:pic>
      <xdr:nvPicPr>
        <xdr:cNvPr id="2" name="logohgv_nova.jpg" descr="logohgv_no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266700"/>
          <a:ext cx="923925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2</xdr:col>
      <xdr:colOff>638175</xdr:colOff>
      <xdr:row>4</xdr:row>
      <xdr:rowOff>200025</xdr:rowOff>
    </xdr:to>
    <xdr:pic>
      <xdr:nvPicPr>
        <xdr:cNvPr id="1" name="9213c75477.jpg" descr="http://www.piaui.pi.gov.br/images/publicidades/9213c754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1133475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19050</xdr:colOff>
      <xdr:row>1</xdr:row>
      <xdr:rowOff>38100</xdr:rowOff>
    </xdr:from>
    <xdr:to>
      <xdr:col>13</xdr:col>
      <xdr:colOff>942975</xdr:colOff>
      <xdr:row>4</xdr:row>
      <xdr:rowOff>180975</xdr:rowOff>
    </xdr:to>
    <xdr:pic>
      <xdr:nvPicPr>
        <xdr:cNvPr id="2" name="logohgv_nova.jpg" descr="logohgv_no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3075" y="266700"/>
          <a:ext cx="923925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Fauze\Produ&#231;&#227;o%20Dezembro%202008%20-%20A\Produ&#231;&#227;o%2012%202008\09%2012%202008\Planilha%20Oeiras%20-%208&#170;%20Regional%20-%20Medi&#231;&#245;es%20-%2008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-07.08%20-%20Farm&#225;cia%20Parnaiba%20EXPANDIR%20EN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 Físico-Financeiro"/>
      <sheetName val="Planilha Medição N.º 01"/>
      <sheetName val="Planilha Medição N.º 02"/>
      <sheetName val="Planilha Medição N.º 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4">
        <row r="8">
          <cell r="A8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GridLines="0" tabSelected="1" zoomScaleSheetLayoutView="100" zoomScalePageLayoutView="0" workbookViewId="0" topLeftCell="A1">
      <selection activeCell="A1" sqref="A1"/>
    </sheetView>
  </sheetViews>
  <sheetFormatPr defaultColWidth="12.28125" defaultRowHeight="14.25" customHeight="1"/>
  <cols>
    <col min="1" max="1" width="4.7109375" style="43" customWidth="1"/>
    <col min="2" max="2" width="9.28125" style="43" customWidth="1"/>
    <col min="3" max="3" width="13.8515625" style="44" customWidth="1"/>
    <col min="4" max="4" width="12.421875" style="44" customWidth="1"/>
    <col min="5" max="5" width="65.00390625" style="43" customWidth="1"/>
    <col min="6" max="6" width="9.28125" style="43" customWidth="1"/>
    <col min="7" max="7" width="12.421875" style="43" customWidth="1"/>
    <col min="8" max="11" width="14.57421875" style="43" customWidth="1"/>
    <col min="12" max="16384" width="12.28125" style="4" customWidth="1"/>
  </cols>
  <sheetData>
    <row r="1" spans="1:11" ht="18" customHeight="1">
      <c r="A1" s="1" t="s">
        <v>105</v>
      </c>
      <c r="B1" s="2"/>
      <c r="C1" s="3"/>
      <c r="D1" s="3"/>
      <c r="E1" s="2"/>
      <c r="F1" s="2"/>
      <c r="G1" s="2"/>
      <c r="H1" s="2"/>
      <c r="I1" s="2"/>
      <c r="J1" s="2"/>
      <c r="K1" s="2"/>
    </row>
    <row r="2" spans="1:11" ht="18" customHeight="1">
      <c r="A2" s="5"/>
      <c r="B2" s="146" t="s">
        <v>106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1:11" ht="18" customHeight="1">
      <c r="A3" s="5"/>
      <c r="B3" s="149" t="s">
        <v>107</v>
      </c>
      <c r="C3" s="150"/>
      <c r="D3" s="150"/>
      <c r="E3" s="150"/>
      <c r="F3" s="150"/>
      <c r="G3" s="150"/>
      <c r="H3" s="150"/>
      <c r="I3" s="150"/>
      <c r="J3" s="150"/>
      <c r="K3" s="151"/>
    </row>
    <row r="4" spans="1:11" ht="18" customHeight="1">
      <c r="A4" s="5"/>
      <c r="B4" s="152" t="s">
        <v>108</v>
      </c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8" customHeight="1">
      <c r="A5" s="5"/>
      <c r="B5" s="155" t="s">
        <v>109</v>
      </c>
      <c r="C5" s="156"/>
      <c r="D5" s="156"/>
      <c r="E5" s="156"/>
      <c r="F5" s="156"/>
      <c r="G5" s="156"/>
      <c r="H5" s="156"/>
      <c r="I5" s="156"/>
      <c r="J5" s="156"/>
      <c r="K5" s="157"/>
    </row>
    <row r="6" spans="1:11" ht="4.5" customHeight="1">
      <c r="A6" s="6"/>
      <c r="B6" s="7"/>
      <c r="C6" s="7"/>
      <c r="D6" s="7"/>
      <c r="E6" s="8"/>
      <c r="F6" s="7"/>
      <c r="G6" s="8"/>
      <c r="H6" s="9"/>
      <c r="I6" s="10"/>
      <c r="J6" s="10"/>
      <c r="K6" s="10"/>
    </row>
    <row r="7" spans="1:11" ht="18" customHeight="1">
      <c r="A7" s="5"/>
      <c r="B7" s="158" t="s">
        <v>110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1:11" ht="18" customHeight="1">
      <c r="A8" s="5"/>
      <c r="B8" s="158" t="s">
        <v>111</v>
      </c>
      <c r="C8" s="159"/>
      <c r="D8" s="159"/>
      <c r="E8" s="159"/>
      <c r="F8" s="159"/>
      <c r="G8" s="159"/>
      <c r="H8" s="159"/>
      <c r="I8" s="159"/>
      <c r="J8" s="159"/>
      <c r="K8" s="160"/>
    </row>
    <row r="9" spans="1:11" ht="18" customHeight="1">
      <c r="A9" s="5"/>
      <c r="B9" s="161" t="s">
        <v>280</v>
      </c>
      <c r="C9" s="162"/>
      <c r="D9" s="162"/>
      <c r="E9" s="162"/>
      <c r="F9" s="162"/>
      <c r="G9" s="162"/>
      <c r="H9" s="162"/>
      <c r="I9" s="163"/>
      <c r="J9" s="163"/>
      <c r="K9" s="164"/>
    </row>
    <row r="10" spans="1:11" ht="18" customHeight="1">
      <c r="A10" s="5"/>
      <c r="B10" s="158" t="s">
        <v>337</v>
      </c>
      <c r="C10" s="159"/>
      <c r="D10" s="160"/>
      <c r="E10" s="11" t="s">
        <v>281</v>
      </c>
      <c r="F10" s="158" t="s">
        <v>338</v>
      </c>
      <c r="G10" s="165"/>
      <c r="H10" s="165"/>
      <c r="I10" s="137" t="s">
        <v>282</v>
      </c>
      <c r="J10" s="137"/>
      <c r="K10" s="137"/>
    </row>
    <row r="11" spans="1:11" ht="4.5" customHeight="1">
      <c r="A11" s="6"/>
      <c r="B11" s="7"/>
      <c r="C11" s="7"/>
      <c r="D11" s="7"/>
      <c r="E11" s="8"/>
      <c r="F11" s="7"/>
      <c r="G11" s="8"/>
      <c r="H11" s="9"/>
      <c r="I11" s="92"/>
      <c r="J11" s="92"/>
      <c r="K11" s="92"/>
    </row>
    <row r="12" spans="1:11" ht="18" customHeight="1">
      <c r="A12" s="5"/>
      <c r="B12" s="138" t="s">
        <v>112</v>
      </c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4.5" customHeight="1">
      <c r="A13" s="6"/>
      <c r="B13" s="8"/>
      <c r="C13" s="7"/>
      <c r="D13" s="7"/>
      <c r="E13" s="8"/>
      <c r="F13" s="7"/>
      <c r="G13" s="8"/>
      <c r="H13" s="8"/>
      <c r="I13" s="8"/>
      <c r="J13" s="8"/>
      <c r="K13" s="8"/>
    </row>
    <row r="14" spans="1:11" ht="18" customHeight="1">
      <c r="A14" s="5"/>
      <c r="B14" s="141" t="s">
        <v>0</v>
      </c>
      <c r="C14" s="127" t="s">
        <v>113</v>
      </c>
      <c r="D14" s="127" t="s">
        <v>114</v>
      </c>
      <c r="E14" s="127" t="s">
        <v>14</v>
      </c>
      <c r="F14" s="127" t="s">
        <v>51</v>
      </c>
      <c r="G14" s="127" t="s">
        <v>52</v>
      </c>
      <c r="H14" s="129" t="s">
        <v>6</v>
      </c>
      <c r="I14" s="130"/>
      <c r="J14" s="130"/>
      <c r="K14" s="131"/>
    </row>
    <row r="15" spans="1:11" ht="18" customHeight="1">
      <c r="A15" s="5"/>
      <c r="B15" s="142"/>
      <c r="C15" s="143"/>
      <c r="D15" s="144"/>
      <c r="E15" s="145"/>
      <c r="F15" s="145"/>
      <c r="G15" s="128"/>
      <c r="H15" s="12" t="s">
        <v>16</v>
      </c>
      <c r="I15" s="12" t="s">
        <v>15</v>
      </c>
      <c r="J15" s="12" t="s">
        <v>115</v>
      </c>
      <c r="K15" s="12" t="s">
        <v>116</v>
      </c>
    </row>
    <row r="16" spans="1:11" ht="4.5" customHeight="1">
      <c r="A16" s="6"/>
      <c r="B16" s="7"/>
      <c r="C16" s="7"/>
      <c r="D16" s="7"/>
      <c r="E16" s="8"/>
      <c r="F16" s="9"/>
      <c r="G16" s="10"/>
      <c r="H16" s="10"/>
      <c r="I16" s="13"/>
      <c r="J16" s="13"/>
      <c r="K16" s="13"/>
    </row>
    <row r="17" spans="1:11" ht="18" customHeight="1">
      <c r="A17" s="5"/>
      <c r="B17" s="96" t="s">
        <v>63</v>
      </c>
      <c r="C17" s="112"/>
      <c r="D17" s="112"/>
      <c r="E17" s="97" t="s">
        <v>166</v>
      </c>
      <c r="F17" s="98"/>
      <c r="G17" s="99"/>
      <c r="H17" s="99"/>
      <c r="I17" s="99"/>
      <c r="J17" s="99">
        <f>SUM(I18)</f>
        <v>6327.697999999999</v>
      </c>
      <c r="K17" s="100">
        <f>J17/$J$127</f>
        <v>0.04791170442915424</v>
      </c>
    </row>
    <row r="18" spans="1:13" ht="18" customHeight="1">
      <c r="A18" s="5"/>
      <c r="B18" s="101" t="s">
        <v>35</v>
      </c>
      <c r="C18" s="112" t="s">
        <v>117</v>
      </c>
      <c r="D18" s="112" t="s">
        <v>137</v>
      </c>
      <c r="E18" s="102" t="s">
        <v>18</v>
      </c>
      <c r="F18" s="103" t="s">
        <v>59</v>
      </c>
      <c r="G18" s="104">
        <v>126.1</v>
      </c>
      <c r="H18" s="105">
        <v>50.18</v>
      </c>
      <c r="I18" s="105">
        <f>G18*H18</f>
        <v>6327.697999999999</v>
      </c>
      <c r="J18" s="105"/>
      <c r="K18" s="106"/>
      <c r="M18" s="4">
        <v>3</v>
      </c>
    </row>
    <row r="19" spans="1:11" ht="18" customHeight="1">
      <c r="A19" s="5"/>
      <c r="B19" s="96" t="s">
        <v>64</v>
      </c>
      <c r="C19" s="112"/>
      <c r="D19" s="112"/>
      <c r="E19" s="97" t="s">
        <v>53</v>
      </c>
      <c r="F19" s="98"/>
      <c r="G19" s="99"/>
      <c r="H19" s="99"/>
      <c r="I19" s="105">
        <f aca="true" t="shared" si="0" ref="I19:I82">G19*H19</f>
        <v>0</v>
      </c>
      <c r="J19" s="99">
        <f>SUM(I20:I21)</f>
        <v>778.6703</v>
      </c>
      <c r="K19" s="100">
        <f>J19/$J$127</f>
        <v>0.0058958915645722755</v>
      </c>
    </row>
    <row r="20" spans="1:11" ht="28.5">
      <c r="A20" s="5"/>
      <c r="B20" s="101" t="s">
        <v>103</v>
      </c>
      <c r="C20" s="113" t="s">
        <v>119</v>
      </c>
      <c r="D20" s="113" t="s">
        <v>318</v>
      </c>
      <c r="E20" s="102" t="s">
        <v>167</v>
      </c>
      <c r="F20" s="103" t="s">
        <v>60</v>
      </c>
      <c r="G20" s="105">
        <v>6.94</v>
      </c>
      <c r="H20" s="105">
        <v>31.94</v>
      </c>
      <c r="I20" s="105">
        <f t="shared" si="0"/>
        <v>221.66360000000003</v>
      </c>
      <c r="J20" s="105"/>
      <c r="K20" s="106"/>
    </row>
    <row r="21" spans="1:11" ht="18" customHeight="1">
      <c r="A21" s="5"/>
      <c r="B21" s="101" t="s">
        <v>168</v>
      </c>
      <c r="C21" s="113" t="s">
        <v>119</v>
      </c>
      <c r="D21" s="113" t="s">
        <v>285</v>
      </c>
      <c r="E21" s="102" t="s">
        <v>169</v>
      </c>
      <c r="F21" s="103" t="s">
        <v>60</v>
      </c>
      <c r="G21" s="105">
        <v>21.99</v>
      </c>
      <c r="H21" s="116">
        <v>25.33</v>
      </c>
      <c r="I21" s="105">
        <f t="shared" si="0"/>
        <v>557.0066999999999</v>
      </c>
      <c r="J21" s="105"/>
      <c r="K21" s="106"/>
    </row>
    <row r="22" spans="1:11" ht="18" customHeight="1">
      <c r="A22" s="5"/>
      <c r="B22" s="96" t="s">
        <v>65</v>
      </c>
      <c r="C22" s="112"/>
      <c r="D22" s="112"/>
      <c r="E22" s="97" t="s">
        <v>58</v>
      </c>
      <c r="F22" s="98"/>
      <c r="G22" s="99"/>
      <c r="H22" s="99"/>
      <c r="I22" s="105">
        <f t="shared" si="0"/>
        <v>0</v>
      </c>
      <c r="J22" s="99">
        <f>SUM(I23:I24)</f>
        <v>3632.96</v>
      </c>
      <c r="K22" s="100">
        <f>J22/$J$127</f>
        <v>0.02750784024821352</v>
      </c>
    </row>
    <row r="23" spans="1:11" ht="18" customHeight="1">
      <c r="A23" s="5"/>
      <c r="B23" s="101" t="s">
        <v>101</v>
      </c>
      <c r="C23" s="112" t="s">
        <v>117</v>
      </c>
      <c r="D23" s="112">
        <v>73361</v>
      </c>
      <c r="E23" s="102" t="s">
        <v>170</v>
      </c>
      <c r="F23" s="103" t="s">
        <v>60</v>
      </c>
      <c r="G23" s="105">
        <v>1.25</v>
      </c>
      <c r="H23" s="105">
        <v>331.72</v>
      </c>
      <c r="I23" s="105">
        <f t="shared" si="0"/>
        <v>414.65000000000003</v>
      </c>
      <c r="J23" s="105"/>
      <c r="K23" s="106"/>
    </row>
    <row r="24" spans="1:11" ht="18" customHeight="1">
      <c r="A24" s="5"/>
      <c r="B24" s="101" t="s">
        <v>102</v>
      </c>
      <c r="C24" s="112" t="s">
        <v>117</v>
      </c>
      <c r="D24" s="112">
        <v>95957</v>
      </c>
      <c r="E24" s="102" t="s">
        <v>332</v>
      </c>
      <c r="F24" s="103" t="s">
        <v>60</v>
      </c>
      <c r="G24" s="107">
        <v>1.8</v>
      </c>
      <c r="H24" s="107">
        <v>1787.95</v>
      </c>
      <c r="I24" s="105">
        <f t="shared" si="0"/>
        <v>3218.31</v>
      </c>
      <c r="J24" s="105"/>
      <c r="K24" s="106"/>
    </row>
    <row r="25" spans="1:11" ht="18" customHeight="1">
      <c r="A25" s="5"/>
      <c r="B25" s="96" t="s">
        <v>66</v>
      </c>
      <c r="C25" s="112"/>
      <c r="D25" s="112"/>
      <c r="E25" s="97" t="s">
        <v>17</v>
      </c>
      <c r="F25" s="98"/>
      <c r="G25" s="99"/>
      <c r="H25" s="99"/>
      <c r="I25" s="105">
        <f t="shared" si="0"/>
        <v>0</v>
      </c>
      <c r="J25" s="99">
        <f>SUM(I26)</f>
        <v>2967.997</v>
      </c>
      <c r="K25" s="100">
        <f>J25/$J$127</f>
        <v>0.022472911161470804</v>
      </c>
    </row>
    <row r="26" spans="1:11" ht="18" customHeight="1">
      <c r="A26" s="5"/>
      <c r="B26" s="101" t="s">
        <v>100</v>
      </c>
      <c r="C26" s="112" t="s">
        <v>117</v>
      </c>
      <c r="D26" s="112">
        <v>95957</v>
      </c>
      <c r="E26" s="102" t="s">
        <v>171</v>
      </c>
      <c r="F26" s="103" t="s">
        <v>60</v>
      </c>
      <c r="G26" s="105">
        <v>1.66</v>
      </c>
      <c r="H26" s="107">
        <v>1787.95</v>
      </c>
      <c r="I26" s="105">
        <f t="shared" si="0"/>
        <v>2967.997</v>
      </c>
      <c r="J26" s="105"/>
      <c r="K26" s="106"/>
    </row>
    <row r="27" spans="1:11" ht="18" customHeight="1">
      <c r="A27" s="5"/>
      <c r="B27" s="96" t="s">
        <v>67</v>
      </c>
      <c r="C27" s="112"/>
      <c r="D27" s="112"/>
      <c r="E27" s="97" t="s">
        <v>54</v>
      </c>
      <c r="F27" s="98"/>
      <c r="G27" s="99"/>
      <c r="H27" s="99"/>
      <c r="I27" s="105">
        <f t="shared" si="0"/>
        <v>0</v>
      </c>
      <c r="J27" s="99">
        <f>SUM(I28:I31)</f>
        <v>12678.341600000002</v>
      </c>
      <c r="K27" s="100">
        <f>J27/$J$127</f>
        <v>0.09599714704953533</v>
      </c>
    </row>
    <row r="28" spans="1:11" ht="18" customHeight="1">
      <c r="A28" s="5"/>
      <c r="B28" s="101" t="s">
        <v>172</v>
      </c>
      <c r="C28" s="112" t="s">
        <v>117</v>
      </c>
      <c r="D28" s="112">
        <v>95957</v>
      </c>
      <c r="E28" s="102" t="s">
        <v>171</v>
      </c>
      <c r="F28" s="103" t="s">
        <v>60</v>
      </c>
      <c r="G28" s="105">
        <v>1.85</v>
      </c>
      <c r="H28" s="107">
        <v>1787.95</v>
      </c>
      <c r="I28" s="105">
        <f t="shared" si="0"/>
        <v>3307.7075000000004</v>
      </c>
      <c r="J28" s="105"/>
      <c r="K28" s="106"/>
    </row>
    <row r="29" spans="1:11" ht="18" customHeight="1">
      <c r="A29" s="5"/>
      <c r="B29" s="101" t="s">
        <v>173</v>
      </c>
      <c r="C29" s="113" t="s">
        <v>117</v>
      </c>
      <c r="D29" s="113" t="s">
        <v>283</v>
      </c>
      <c r="E29" s="102" t="s">
        <v>174</v>
      </c>
      <c r="F29" s="103" t="s">
        <v>59</v>
      </c>
      <c r="G29" s="105">
        <v>63.11</v>
      </c>
      <c r="H29" s="117">
        <v>64.18</v>
      </c>
      <c r="I29" s="105">
        <f t="shared" si="0"/>
        <v>4050.3998000000006</v>
      </c>
      <c r="J29" s="105"/>
      <c r="K29" s="106"/>
    </row>
    <row r="30" spans="1:11" ht="18" customHeight="1">
      <c r="A30" s="5"/>
      <c r="B30" s="101" t="s">
        <v>175</v>
      </c>
      <c r="C30" s="113" t="s">
        <v>117</v>
      </c>
      <c r="D30" s="113" t="s">
        <v>284</v>
      </c>
      <c r="E30" s="102" t="s">
        <v>176</v>
      </c>
      <c r="F30" s="103" t="s">
        <v>59</v>
      </c>
      <c r="G30" s="105">
        <v>63.11</v>
      </c>
      <c r="H30" s="117">
        <v>58.13</v>
      </c>
      <c r="I30" s="105">
        <f t="shared" si="0"/>
        <v>3668.5843</v>
      </c>
      <c r="J30" s="105"/>
      <c r="K30" s="106"/>
    </row>
    <row r="31" spans="1:11" ht="18" customHeight="1">
      <c r="A31" s="5"/>
      <c r="B31" s="101" t="s">
        <v>177</v>
      </c>
      <c r="C31" s="113" t="s">
        <v>119</v>
      </c>
      <c r="D31" s="113" t="s">
        <v>138</v>
      </c>
      <c r="E31" s="102" t="s">
        <v>19</v>
      </c>
      <c r="F31" s="103" t="s">
        <v>60</v>
      </c>
      <c r="G31" s="105">
        <v>1.65</v>
      </c>
      <c r="H31" s="118">
        <v>1001</v>
      </c>
      <c r="I31" s="105">
        <f t="shared" si="0"/>
        <v>1651.6499999999999</v>
      </c>
      <c r="J31" s="105"/>
      <c r="K31" s="106"/>
    </row>
    <row r="32" spans="1:11" ht="18" customHeight="1">
      <c r="A32" s="5"/>
      <c r="B32" s="96" t="s">
        <v>68</v>
      </c>
      <c r="C32" s="112"/>
      <c r="D32" s="112"/>
      <c r="E32" s="97" t="s">
        <v>178</v>
      </c>
      <c r="F32" s="98"/>
      <c r="G32" s="99"/>
      <c r="H32" s="99"/>
      <c r="I32" s="105">
        <f t="shared" si="0"/>
        <v>0</v>
      </c>
      <c r="J32" s="99">
        <f>SUM(I33:I34)</f>
        <v>19531.314700000003</v>
      </c>
      <c r="K32" s="100">
        <f>J32/$J$127</f>
        <v>0.14788609965570346</v>
      </c>
    </row>
    <row r="33" spans="1:11" ht="18" customHeight="1">
      <c r="A33" s="5"/>
      <c r="B33" s="101" t="s">
        <v>98</v>
      </c>
      <c r="C33" s="113" t="s">
        <v>117</v>
      </c>
      <c r="D33" s="113" t="s">
        <v>139</v>
      </c>
      <c r="E33" s="102" t="s">
        <v>179</v>
      </c>
      <c r="F33" s="103" t="s">
        <v>59</v>
      </c>
      <c r="G33" s="105">
        <v>324.11</v>
      </c>
      <c r="H33" s="117">
        <v>55.07</v>
      </c>
      <c r="I33" s="105">
        <f t="shared" si="0"/>
        <v>17848.7377</v>
      </c>
      <c r="J33" s="105"/>
      <c r="K33" s="106"/>
    </row>
    <row r="34" spans="1:11" ht="18" customHeight="1">
      <c r="A34" s="5"/>
      <c r="B34" s="101" t="s">
        <v>99</v>
      </c>
      <c r="C34" s="113" t="s">
        <v>119</v>
      </c>
      <c r="D34" s="112" t="s">
        <v>286</v>
      </c>
      <c r="E34" s="102" t="s">
        <v>180</v>
      </c>
      <c r="F34" s="103" t="s">
        <v>59</v>
      </c>
      <c r="G34" s="105">
        <v>28.47</v>
      </c>
      <c r="H34" s="105">
        <v>59.1</v>
      </c>
      <c r="I34" s="105">
        <f t="shared" si="0"/>
        <v>1682.577</v>
      </c>
      <c r="J34" s="105"/>
      <c r="K34" s="106"/>
    </row>
    <row r="35" spans="1:11" ht="18" customHeight="1">
      <c r="A35" s="5"/>
      <c r="B35" s="96" t="s">
        <v>69</v>
      </c>
      <c r="C35" s="112"/>
      <c r="D35" s="112"/>
      <c r="E35" s="97" t="s">
        <v>181</v>
      </c>
      <c r="F35" s="98"/>
      <c r="G35" s="99"/>
      <c r="H35" s="99"/>
      <c r="I35" s="105">
        <f t="shared" si="0"/>
        <v>0</v>
      </c>
      <c r="J35" s="99">
        <f>SUM(I36)</f>
        <v>3416.3949999999995</v>
      </c>
      <c r="K35" s="100">
        <f>J35/$J$127</f>
        <v>0.025868065677793154</v>
      </c>
    </row>
    <row r="36" spans="1:11" ht="18" customHeight="1">
      <c r="A36" s="5"/>
      <c r="B36" s="101" t="s">
        <v>97</v>
      </c>
      <c r="C36" s="113" t="s">
        <v>119</v>
      </c>
      <c r="D36" s="113" t="s">
        <v>287</v>
      </c>
      <c r="E36" s="102" t="s">
        <v>182</v>
      </c>
      <c r="F36" s="103" t="s">
        <v>59</v>
      </c>
      <c r="G36" s="105">
        <v>43.66</v>
      </c>
      <c r="H36" s="105">
        <v>78.25</v>
      </c>
      <c r="I36" s="105">
        <f t="shared" si="0"/>
        <v>3416.3949999999995</v>
      </c>
      <c r="J36" s="105"/>
      <c r="K36" s="106"/>
    </row>
    <row r="37" spans="1:11" ht="15">
      <c r="A37" s="5"/>
      <c r="B37" s="96" t="s">
        <v>70</v>
      </c>
      <c r="C37" s="112"/>
      <c r="D37" s="112"/>
      <c r="E37" s="97" t="s">
        <v>55</v>
      </c>
      <c r="F37" s="98"/>
      <c r="G37" s="99"/>
      <c r="H37" s="99"/>
      <c r="I37" s="105">
        <f t="shared" si="0"/>
        <v>0</v>
      </c>
      <c r="J37" s="99">
        <f>SUM(I38:I52)</f>
        <v>9317.37</v>
      </c>
      <c r="K37" s="100">
        <f>J37/$J$127</f>
        <v>0.07054873312491666</v>
      </c>
    </row>
    <row r="38" spans="1:11" ht="42.75">
      <c r="A38" s="5"/>
      <c r="B38" s="101" t="s">
        <v>81</v>
      </c>
      <c r="C38" s="113" t="s">
        <v>119</v>
      </c>
      <c r="D38" s="113" t="s">
        <v>140</v>
      </c>
      <c r="E38" s="108" t="s">
        <v>183</v>
      </c>
      <c r="F38" s="103" t="s">
        <v>62</v>
      </c>
      <c r="G38" s="107">
        <v>31</v>
      </c>
      <c r="H38" s="107">
        <v>152.21</v>
      </c>
      <c r="I38" s="105">
        <f t="shared" si="0"/>
        <v>4718.51</v>
      </c>
      <c r="J38" s="105"/>
      <c r="K38" s="106"/>
    </row>
    <row r="39" spans="1:11" ht="18" customHeight="1">
      <c r="A39" s="5"/>
      <c r="B39" s="101" t="s">
        <v>82</v>
      </c>
      <c r="C39" s="113" t="s">
        <v>119</v>
      </c>
      <c r="D39" s="113" t="s">
        <v>319</v>
      </c>
      <c r="E39" s="102" t="s">
        <v>184</v>
      </c>
      <c r="F39" s="103" t="s">
        <v>62</v>
      </c>
      <c r="G39" s="107">
        <v>3</v>
      </c>
      <c r="H39" s="117">
        <v>103.34</v>
      </c>
      <c r="I39" s="105">
        <f t="shared" si="0"/>
        <v>310.02</v>
      </c>
      <c r="J39" s="105"/>
      <c r="K39" s="106"/>
    </row>
    <row r="40" spans="1:11" ht="18" customHeight="1">
      <c r="A40" s="5"/>
      <c r="B40" s="101" t="s">
        <v>83</v>
      </c>
      <c r="C40" s="113" t="s">
        <v>117</v>
      </c>
      <c r="D40" s="113" t="s">
        <v>141</v>
      </c>
      <c r="E40" s="102" t="s">
        <v>185</v>
      </c>
      <c r="F40" s="103" t="s">
        <v>62</v>
      </c>
      <c r="G40" s="107">
        <v>1</v>
      </c>
      <c r="H40" s="117">
        <v>637.25</v>
      </c>
      <c r="I40" s="105">
        <f t="shared" si="0"/>
        <v>637.25</v>
      </c>
      <c r="J40" s="105"/>
      <c r="K40" s="106"/>
    </row>
    <row r="41" spans="1:11" ht="18" customHeight="1">
      <c r="A41" s="5"/>
      <c r="B41" s="101" t="s">
        <v>84</v>
      </c>
      <c r="C41" s="113" t="s">
        <v>117</v>
      </c>
      <c r="D41" s="113" t="s">
        <v>142</v>
      </c>
      <c r="E41" s="102" t="s">
        <v>4</v>
      </c>
      <c r="F41" s="103" t="s">
        <v>62</v>
      </c>
      <c r="G41" s="107">
        <v>40</v>
      </c>
      <c r="H41" s="117">
        <v>11.59</v>
      </c>
      <c r="I41" s="105">
        <f t="shared" si="0"/>
        <v>463.6</v>
      </c>
      <c r="J41" s="105"/>
      <c r="K41" s="106"/>
    </row>
    <row r="42" spans="1:11" ht="18" customHeight="1">
      <c r="A42" s="5"/>
      <c r="B42" s="101" t="s">
        <v>85</v>
      </c>
      <c r="C42" s="113" t="s">
        <v>117</v>
      </c>
      <c r="D42" s="113" t="s">
        <v>143</v>
      </c>
      <c r="E42" s="102" t="s">
        <v>186</v>
      </c>
      <c r="F42" s="103" t="s">
        <v>62</v>
      </c>
      <c r="G42" s="107">
        <v>1</v>
      </c>
      <c r="H42" s="117">
        <v>102.05</v>
      </c>
      <c r="I42" s="105">
        <f t="shared" si="0"/>
        <v>102.05</v>
      </c>
      <c r="J42" s="105"/>
      <c r="K42" s="106"/>
    </row>
    <row r="43" spans="1:11" ht="18" customHeight="1">
      <c r="A43" s="5"/>
      <c r="B43" s="101" t="s">
        <v>187</v>
      </c>
      <c r="C43" s="113" t="s">
        <v>117</v>
      </c>
      <c r="D43" s="113" t="s">
        <v>320</v>
      </c>
      <c r="E43" s="102" t="s">
        <v>1</v>
      </c>
      <c r="F43" s="103" t="s">
        <v>62</v>
      </c>
      <c r="G43" s="107">
        <v>2</v>
      </c>
      <c r="H43" s="117">
        <v>18.38</v>
      </c>
      <c r="I43" s="105">
        <f t="shared" si="0"/>
        <v>36.76</v>
      </c>
      <c r="J43" s="105"/>
      <c r="K43" s="106"/>
    </row>
    <row r="44" spans="1:11" ht="18" customHeight="1">
      <c r="A44" s="5"/>
      <c r="B44" s="101" t="s">
        <v>188</v>
      </c>
      <c r="C44" s="113" t="s">
        <v>117</v>
      </c>
      <c r="D44" s="113" t="s">
        <v>321</v>
      </c>
      <c r="E44" s="102" t="s">
        <v>2</v>
      </c>
      <c r="F44" s="103" t="s">
        <v>62</v>
      </c>
      <c r="G44" s="107">
        <v>2</v>
      </c>
      <c r="H44" s="117">
        <v>23.41</v>
      </c>
      <c r="I44" s="105">
        <f t="shared" si="0"/>
        <v>46.82</v>
      </c>
      <c r="J44" s="105"/>
      <c r="K44" s="106"/>
    </row>
    <row r="45" spans="1:11" ht="18" customHeight="1">
      <c r="A45" s="5"/>
      <c r="B45" s="101" t="s">
        <v>189</v>
      </c>
      <c r="C45" s="113" t="s">
        <v>117</v>
      </c>
      <c r="D45" s="113" t="s">
        <v>322</v>
      </c>
      <c r="E45" s="102" t="s">
        <v>190</v>
      </c>
      <c r="F45" s="103" t="s">
        <v>62</v>
      </c>
      <c r="G45" s="107">
        <v>2</v>
      </c>
      <c r="H45" s="117">
        <v>39.97</v>
      </c>
      <c r="I45" s="105">
        <f t="shared" si="0"/>
        <v>79.94</v>
      </c>
      <c r="J45" s="105"/>
      <c r="K45" s="106"/>
    </row>
    <row r="46" spans="1:11" ht="18" customHeight="1">
      <c r="A46" s="5"/>
      <c r="B46" s="101" t="s">
        <v>191</v>
      </c>
      <c r="C46" s="113" t="s">
        <v>119</v>
      </c>
      <c r="D46" s="113" t="s">
        <v>144</v>
      </c>
      <c r="E46" s="102" t="s">
        <v>192</v>
      </c>
      <c r="F46" s="103" t="s">
        <v>62</v>
      </c>
      <c r="G46" s="107">
        <v>8</v>
      </c>
      <c r="H46" s="117">
        <v>81.69</v>
      </c>
      <c r="I46" s="105">
        <f t="shared" si="0"/>
        <v>653.52</v>
      </c>
      <c r="J46" s="105"/>
      <c r="K46" s="106"/>
    </row>
    <row r="47" spans="1:11" ht="18" customHeight="1">
      <c r="A47" s="17"/>
      <c r="B47" s="101" t="s">
        <v>193</v>
      </c>
      <c r="C47" s="113" t="s">
        <v>119</v>
      </c>
      <c r="D47" s="113" t="s">
        <v>144</v>
      </c>
      <c r="E47" s="102" t="s">
        <v>49</v>
      </c>
      <c r="F47" s="103" t="s">
        <v>62</v>
      </c>
      <c r="G47" s="107">
        <v>5</v>
      </c>
      <c r="H47" s="107">
        <v>81.69</v>
      </c>
      <c r="I47" s="105">
        <f t="shared" si="0"/>
        <v>408.45</v>
      </c>
      <c r="J47" s="105"/>
      <c r="K47" s="106"/>
    </row>
    <row r="48" spans="1:11" ht="18" customHeight="1">
      <c r="A48" s="5"/>
      <c r="B48" s="101" t="s">
        <v>194</v>
      </c>
      <c r="C48" s="113" t="s">
        <v>119</v>
      </c>
      <c r="D48" s="113" t="s">
        <v>145</v>
      </c>
      <c r="E48" s="102" t="s">
        <v>50</v>
      </c>
      <c r="F48" s="103" t="s">
        <v>62</v>
      </c>
      <c r="G48" s="107">
        <v>1</v>
      </c>
      <c r="H48" s="107">
        <v>47.85</v>
      </c>
      <c r="I48" s="105">
        <f t="shared" si="0"/>
        <v>47.85</v>
      </c>
      <c r="J48" s="105"/>
      <c r="K48" s="106"/>
    </row>
    <row r="49" spans="1:11" ht="18" customHeight="1">
      <c r="A49" s="5"/>
      <c r="B49" s="101" t="s">
        <v>195</v>
      </c>
      <c r="C49" s="113" t="s">
        <v>118</v>
      </c>
      <c r="D49" s="113" t="s">
        <v>146</v>
      </c>
      <c r="E49" s="102" t="s">
        <v>45</v>
      </c>
      <c r="F49" s="103" t="s">
        <v>62</v>
      </c>
      <c r="G49" s="107">
        <v>2</v>
      </c>
      <c r="H49" s="107">
        <v>31.45</v>
      </c>
      <c r="I49" s="105">
        <f t="shared" si="0"/>
        <v>62.9</v>
      </c>
      <c r="J49" s="105"/>
      <c r="K49" s="106"/>
    </row>
    <row r="50" spans="1:11" ht="18" customHeight="1">
      <c r="A50" s="17"/>
      <c r="B50" s="101" t="s">
        <v>196</v>
      </c>
      <c r="C50" s="113" t="s">
        <v>117</v>
      </c>
      <c r="D50" s="113" t="s">
        <v>323</v>
      </c>
      <c r="E50" s="102" t="s">
        <v>3</v>
      </c>
      <c r="F50" s="103" t="s">
        <v>62</v>
      </c>
      <c r="G50" s="107">
        <v>8</v>
      </c>
      <c r="H50" s="117">
        <v>21.7</v>
      </c>
      <c r="I50" s="105">
        <f t="shared" si="0"/>
        <v>173.6</v>
      </c>
      <c r="J50" s="105"/>
      <c r="K50" s="106"/>
    </row>
    <row r="51" spans="1:11" ht="18" customHeight="1">
      <c r="A51" s="5"/>
      <c r="B51" s="101" t="s">
        <v>197</v>
      </c>
      <c r="C51" s="113" t="s">
        <v>117</v>
      </c>
      <c r="D51" s="113" t="s">
        <v>323</v>
      </c>
      <c r="E51" s="102" t="s">
        <v>13</v>
      </c>
      <c r="F51" s="103" t="s">
        <v>62</v>
      </c>
      <c r="G51" s="107">
        <v>1</v>
      </c>
      <c r="H51" s="117">
        <v>21.7</v>
      </c>
      <c r="I51" s="105">
        <f t="shared" si="0"/>
        <v>21.7</v>
      </c>
      <c r="J51" s="105"/>
      <c r="K51" s="106"/>
    </row>
    <row r="52" spans="1:11" ht="28.5">
      <c r="A52" s="5"/>
      <c r="B52" s="101" t="s">
        <v>198</v>
      </c>
      <c r="C52" s="113" t="s">
        <v>117</v>
      </c>
      <c r="D52" s="113" t="s">
        <v>147</v>
      </c>
      <c r="E52" s="102" t="s">
        <v>46</v>
      </c>
      <c r="F52" s="103" t="s">
        <v>62</v>
      </c>
      <c r="G52" s="107">
        <v>5</v>
      </c>
      <c r="H52" s="117">
        <v>310.88</v>
      </c>
      <c r="I52" s="105">
        <f t="shared" si="0"/>
        <v>1554.4</v>
      </c>
      <c r="J52" s="105"/>
      <c r="K52" s="106"/>
    </row>
    <row r="53" spans="1:11" ht="18" customHeight="1">
      <c r="A53" s="5"/>
      <c r="B53" s="96" t="s">
        <v>71</v>
      </c>
      <c r="C53" s="112"/>
      <c r="D53" s="112"/>
      <c r="E53" s="97" t="s">
        <v>199</v>
      </c>
      <c r="F53" s="98"/>
      <c r="G53" s="99"/>
      <c r="H53" s="99"/>
      <c r="I53" s="105">
        <f t="shared" si="0"/>
        <v>0</v>
      </c>
      <c r="J53" s="99">
        <f>SUM(I54:I64)</f>
        <v>10845.77</v>
      </c>
      <c r="K53" s="100">
        <f>J53/$J$127</f>
        <v>0.08212138546223101</v>
      </c>
    </row>
    <row r="54" spans="1:11" ht="18" customHeight="1">
      <c r="A54" s="5"/>
      <c r="B54" s="101" t="s">
        <v>86</v>
      </c>
      <c r="C54" s="113" t="s">
        <v>119</v>
      </c>
      <c r="D54" s="113" t="s">
        <v>291</v>
      </c>
      <c r="E54" s="102" t="s">
        <v>200</v>
      </c>
      <c r="F54" s="103" t="s">
        <v>62</v>
      </c>
      <c r="G54" s="107">
        <v>19</v>
      </c>
      <c r="H54" s="117">
        <v>148.84</v>
      </c>
      <c r="I54" s="105">
        <f t="shared" si="0"/>
        <v>2827.96</v>
      </c>
      <c r="J54" s="105"/>
      <c r="K54" s="106"/>
    </row>
    <row r="55" spans="1:11" ht="18" customHeight="1">
      <c r="A55" s="5"/>
      <c r="B55" s="101" t="s">
        <v>87</v>
      </c>
      <c r="C55" s="113" t="s">
        <v>118</v>
      </c>
      <c r="D55" s="113">
        <v>1683</v>
      </c>
      <c r="E55" s="102" t="s">
        <v>201</v>
      </c>
      <c r="F55" s="103" t="s">
        <v>62</v>
      </c>
      <c r="G55" s="107">
        <v>16</v>
      </c>
      <c r="H55" s="117">
        <v>69.15</v>
      </c>
      <c r="I55" s="105">
        <f t="shared" si="0"/>
        <v>1106.4</v>
      </c>
      <c r="J55" s="105"/>
      <c r="K55" s="106"/>
    </row>
    <row r="56" spans="1:11" ht="18" customHeight="1">
      <c r="A56" s="5"/>
      <c r="B56" s="101" t="s">
        <v>88</v>
      </c>
      <c r="C56" s="113" t="s">
        <v>118</v>
      </c>
      <c r="D56" s="113">
        <v>1679</v>
      </c>
      <c r="E56" s="102" t="s">
        <v>202</v>
      </c>
      <c r="F56" s="103" t="s">
        <v>62</v>
      </c>
      <c r="G56" s="107">
        <v>26</v>
      </c>
      <c r="H56" s="117">
        <v>45.01</v>
      </c>
      <c r="I56" s="105">
        <f t="shared" si="0"/>
        <v>1170.26</v>
      </c>
      <c r="J56" s="105"/>
      <c r="K56" s="106"/>
    </row>
    <row r="57" spans="1:11" ht="18" customHeight="1">
      <c r="A57" s="5"/>
      <c r="B57" s="101" t="s">
        <v>89</v>
      </c>
      <c r="C57" s="113" t="s">
        <v>119</v>
      </c>
      <c r="D57" s="113" t="s">
        <v>292</v>
      </c>
      <c r="E57" s="102" t="s">
        <v>203</v>
      </c>
      <c r="F57" s="103" t="s">
        <v>62</v>
      </c>
      <c r="G57" s="107">
        <v>5</v>
      </c>
      <c r="H57" s="117">
        <v>75.46</v>
      </c>
      <c r="I57" s="105">
        <f t="shared" si="0"/>
        <v>377.29999999999995</v>
      </c>
      <c r="J57" s="105"/>
      <c r="K57" s="106"/>
    </row>
    <row r="58" spans="1:11" ht="18" customHeight="1">
      <c r="A58" s="5"/>
      <c r="B58" s="101" t="s">
        <v>90</v>
      </c>
      <c r="C58" s="113" t="s">
        <v>119</v>
      </c>
      <c r="D58" s="113" t="s">
        <v>293</v>
      </c>
      <c r="E58" s="102" t="s">
        <v>204</v>
      </c>
      <c r="F58" s="103" t="s">
        <v>62</v>
      </c>
      <c r="G58" s="107">
        <v>1</v>
      </c>
      <c r="H58" s="117">
        <v>108.52</v>
      </c>
      <c r="I58" s="105">
        <f t="shared" si="0"/>
        <v>108.52</v>
      </c>
      <c r="J58" s="105"/>
      <c r="K58" s="106"/>
    </row>
    <row r="59" spans="1:11" ht="15">
      <c r="A59" s="5"/>
      <c r="B59" s="101" t="s">
        <v>91</v>
      </c>
      <c r="C59" s="113" t="s">
        <v>119</v>
      </c>
      <c r="D59" s="112" t="s">
        <v>297</v>
      </c>
      <c r="E59" s="102" t="s">
        <v>205</v>
      </c>
      <c r="F59" s="103" t="s">
        <v>62</v>
      </c>
      <c r="G59" s="107">
        <v>3</v>
      </c>
      <c r="H59" s="105">
        <v>68.27</v>
      </c>
      <c r="I59" s="105">
        <f t="shared" si="0"/>
        <v>204.81</v>
      </c>
      <c r="J59" s="105"/>
      <c r="K59" s="106"/>
    </row>
    <row r="60" spans="1:11" ht="18" customHeight="1">
      <c r="A60" s="5"/>
      <c r="B60" s="101" t="s">
        <v>92</v>
      </c>
      <c r="C60" s="113" t="s">
        <v>119</v>
      </c>
      <c r="D60" s="113" t="s">
        <v>294</v>
      </c>
      <c r="E60" s="102" t="s">
        <v>206</v>
      </c>
      <c r="F60" s="103" t="s">
        <v>62</v>
      </c>
      <c r="G60" s="107">
        <v>5</v>
      </c>
      <c r="H60" s="117">
        <v>38.57</v>
      </c>
      <c r="I60" s="105">
        <f t="shared" si="0"/>
        <v>192.85</v>
      </c>
      <c r="J60" s="105"/>
      <c r="K60" s="106"/>
    </row>
    <row r="61" spans="1:11" ht="18" customHeight="1">
      <c r="A61" s="5"/>
      <c r="B61" s="101" t="s">
        <v>93</v>
      </c>
      <c r="C61" s="113" t="s">
        <v>118</v>
      </c>
      <c r="D61" s="113" t="s">
        <v>295</v>
      </c>
      <c r="E61" s="102" t="s">
        <v>207</v>
      </c>
      <c r="F61" s="103" t="s">
        <v>62</v>
      </c>
      <c r="G61" s="107">
        <v>3</v>
      </c>
      <c r="H61" s="117">
        <v>26.45</v>
      </c>
      <c r="I61" s="105">
        <f t="shared" si="0"/>
        <v>79.35</v>
      </c>
      <c r="J61" s="105"/>
      <c r="K61" s="106"/>
    </row>
    <row r="62" spans="1:11" ht="18" customHeight="1">
      <c r="A62" s="5"/>
      <c r="B62" s="101" t="s">
        <v>94</v>
      </c>
      <c r="C62" s="113" t="s">
        <v>117</v>
      </c>
      <c r="D62" s="113" t="s">
        <v>330</v>
      </c>
      <c r="E62" s="102" t="s">
        <v>208</v>
      </c>
      <c r="F62" s="103" t="s">
        <v>61</v>
      </c>
      <c r="G62" s="107">
        <v>36</v>
      </c>
      <c r="H62" s="117">
        <v>54.2</v>
      </c>
      <c r="I62" s="105">
        <f t="shared" si="0"/>
        <v>1951.2</v>
      </c>
      <c r="J62" s="105"/>
      <c r="K62" s="106"/>
    </row>
    <row r="63" spans="1:11" ht="18" customHeight="1">
      <c r="A63" s="5"/>
      <c r="B63" s="101" t="s">
        <v>95</v>
      </c>
      <c r="C63" s="113" t="s">
        <v>119</v>
      </c>
      <c r="D63" s="113" t="s">
        <v>296</v>
      </c>
      <c r="E63" s="102" t="s">
        <v>209</v>
      </c>
      <c r="F63" s="103" t="s">
        <v>62</v>
      </c>
      <c r="G63" s="107">
        <v>2</v>
      </c>
      <c r="H63" s="117">
        <v>636.36</v>
      </c>
      <c r="I63" s="105">
        <f t="shared" si="0"/>
        <v>1272.72</v>
      </c>
      <c r="J63" s="105"/>
      <c r="K63" s="106"/>
    </row>
    <row r="64" spans="1:11" ht="28.5">
      <c r="A64" s="5"/>
      <c r="B64" s="101" t="s">
        <v>96</v>
      </c>
      <c r="C64" s="113" t="s">
        <v>117</v>
      </c>
      <c r="D64" s="113" t="s">
        <v>147</v>
      </c>
      <c r="E64" s="102" t="s">
        <v>210</v>
      </c>
      <c r="F64" s="103" t="s">
        <v>62</v>
      </c>
      <c r="G64" s="107">
        <v>5</v>
      </c>
      <c r="H64" s="117">
        <v>310.88</v>
      </c>
      <c r="I64" s="105">
        <f t="shared" si="0"/>
        <v>1554.4</v>
      </c>
      <c r="J64" s="105"/>
      <c r="K64" s="106"/>
    </row>
    <row r="65" spans="1:11" ht="18" customHeight="1">
      <c r="A65" s="5"/>
      <c r="B65" s="96" t="s">
        <v>72</v>
      </c>
      <c r="C65" s="112"/>
      <c r="D65" s="112"/>
      <c r="E65" s="97" t="s">
        <v>211</v>
      </c>
      <c r="F65" s="103"/>
      <c r="G65" s="99"/>
      <c r="H65" s="99"/>
      <c r="I65" s="105">
        <f t="shared" si="0"/>
        <v>0</v>
      </c>
      <c r="J65" s="99">
        <f>SUM(I66:I85)</f>
        <v>8221.06</v>
      </c>
      <c r="K65" s="100">
        <f>J65/$J$127</f>
        <v>0.06224775531549431</v>
      </c>
    </row>
    <row r="66" spans="1:11" ht="18" customHeight="1">
      <c r="A66" s="5"/>
      <c r="B66" s="101" t="s">
        <v>28</v>
      </c>
      <c r="C66" s="113" t="s">
        <v>118</v>
      </c>
      <c r="D66" s="113">
        <v>2066</v>
      </c>
      <c r="E66" s="102" t="s">
        <v>212</v>
      </c>
      <c r="F66" s="103" t="s">
        <v>62</v>
      </c>
      <c r="G66" s="107">
        <v>5</v>
      </c>
      <c r="H66" s="117">
        <v>34.5</v>
      </c>
      <c r="I66" s="105">
        <f t="shared" si="0"/>
        <v>172.5</v>
      </c>
      <c r="J66" s="105"/>
      <c r="K66" s="106"/>
    </row>
    <row r="67" spans="1:11" ht="18" customHeight="1">
      <c r="A67" s="5"/>
      <c r="B67" s="101" t="s">
        <v>29</v>
      </c>
      <c r="C67" s="113" t="s">
        <v>117</v>
      </c>
      <c r="D67" s="113" t="s">
        <v>298</v>
      </c>
      <c r="E67" s="102" t="s">
        <v>213</v>
      </c>
      <c r="F67" s="103" t="s">
        <v>62</v>
      </c>
      <c r="G67" s="107">
        <v>5</v>
      </c>
      <c r="H67" s="117">
        <v>300.85</v>
      </c>
      <c r="I67" s="105">
        <f t="shared" si="0"/>
        <v>1504.25</v>
      </c>
      <c r="J67" s="105"/>
      <c r="K67" s="106"/>
    </row>
    <row r="68" spans="1:11" ht="18" customHeight="1">
      <c r="A68" s="5"/>
      <c r="B68" s="101" t="s">
        <v>214</v>
      </c>
      <c r="C68" s="113" t="s">
        <v>118</v>
      </c>
      <c r="D68" s="113" t="s">
        <v>299</v>
      </c>
      <c r="E68" s="102" t="s">
        <v>215</v>
      </c>
      <c r="F68" s="103" t="s">
        <v>62</v>
      </c>
      <c r="G68" s="107">
        <v>3</v>
      </c>
      <c r="H68" s="117">
        <v>26.38</v>
      </c>
      <c r="I68" s="105">
        <f t="shared" si="0"/>
        <v>79.14</v>
      </c>
      <c r="J68" s="105"/>
      <c r="K68" s="106"/>
    </row>
    <row r="69" spans="1:11" ht="18" customHeight="1">
      <c r="A69" s="5"/>
      <c r="B69" s="101" t="s">
        <v>216</v>
      </c>
      <c r="C69" s="113" t="s">
        <v>119</v>
      </c>
      <c r="D69" s="113" t="s">
        <v>300</v>
      </c>
      <c r="E69" s="102" t="s">
        <v>217</v>
      </c>
      <c r="F69" s="103" t="s">
        <v>62</v>
      </c>
      <c r="G69" s="107">
        <v>3</v>
      </c>
      <c r="H69" s="117">
        <v>87.71</v>
      </c>
      <c r="I69" s="105">
        <f t="shared" si="0"/>
        <v>263.13</v>
      </c>
      <c r="J69" s="105"/>
      <c r="K69" s="106"/>
    </row>
    <row r="70" spans="1:11" ht="18" customHeight="1">
      <c r="A70" s="5"/>
      <c r="B70" s="101" t="s">
        <v>218</v>
      </c>
      <c r="C70" s="113" t="s">
        <v>119</v>
      </c>
      <c r="D70" s="113" t="s">
        <v>301</v>
      </c>
      <c r="E70" s="102" t="s">
        <v>333</v>
      </c>
      <c r="F70" s="103" t="s">
        <v>62</v>
      </c>
      <c r="G70" s="107">
        <v>6</v>
      </c>
      <c r="H70" s="117">
        <v>82.11</v>
      </c>
      <c r="I70" s="105">
        <f t="shared" si="0"/>
        <v>492.65999999999997</v>
      </c>
      <c r="J70" s="105"/>
      <c r="K70" s="106"/>
    </row>
    <row r="71" spans="1:11" ht="18" customHeight="1">
      <c r="A71" s="5"/>
      <c r="B71" s="101" t="s">
        <v>219</v>
      </c>
      <c r="C71" s="113" t="s">
        <v>119</v>
      </c>
      <c r="D71" s="113" t="s">
        <v>302</v>
      </c>
      <c r="E71" s="102" t="s">
        <v>334</v>
      </c>
      <c r="F71" s="103" t="s">
        <v>62</v>
      </c>
      <c r="G71" s="107">
        <v>2</v>
      </c>
      <c r="H71" s="117">
        <v>96.83</v>
      </c>
      <c r="I71" s="105">
        <f t="shared" si="0"/>
        <v>193.66</v>
      </c>
      <c r="J71" s="105"/>
      <c r="K71" s="106"/>
    </row>
    <row r="72" spans="1:11" ht="18" customHeight="1">
      <c r="A72" s="5"/>
      <c r="B72" s="101" t="s">
        <v>220</v>
      </c>
      <c r="C72" s="113" t="s">
        <v>117</v>
      </c>
      <c r="D72" s="113" t="s">
        <v>303</v>
      </c>
      <c r="E72" s="102" t="s">
        <v>221</v>
      </c>
      <c r="F72" s="103" t="s">
        <v>62</v>
      </c>
      <c r="G72" s="107">
        <v>4</v>
      </c>
      <c r="H72" s="118">
        <v>93.27</v>
      </c>
      <c r="I72" s="105">
        <f t="shared" si="0"/>
        <v>373.08</v>
      </c>
      <c r="J72" s="105"/>
      <c r="K72" s="106"/>
    </row>
    <row r="73" spans="1:11" ht="18" customHeight="1">
      <c r="A73" s="5"/>
      <c r="B73" s="101" t="s">
        <v>222</v>
      </c>
      <c r="C73" s="113" t="s">
        <v>118</v>
      </c>
      <c r="D73" s="119" t="s">
        <v>304</v>
      </c>
      <c r="E73" s="102" t="s">
        <v>223</v>
      </c>
      <c r="F73" s="103" t="s">
        <v>62</v>
      </c>
      <c r="G73" s="107">
        <v>5</v>
      </c>
      <c r="H73" s="117">
        <v>177.55</v>
      </c>
      <c r="I73" s="105">
        <f t="shared" si="0"/>
        <v>887.75</v>
      </c>
      <c r="J73" s="105"/>
      <c r="K73" s="106"/>
    </row>
    <row r="74" spans="1:11" ht="18" customHeight="1">
      <c r="A74" s="5"/>
      <c r="B74" s="101" t="s">
        <v>224</v>
      </c>
      <c r="C74" s="113" t="s">
        <v>117</v>
      </c>
      <c r="D74" s="113" t="s">
        <v>305</v>
      </c>
      <c r="E74" s="102" t="s">
        <v>225</v>
      </c>
      <c r="F74" s="103" t="s">
        <v>62</v>
      </c>
      <c r="G74" s="107">
        <v>6</v>
      </c>
      <c r="H74" s="117">
        <v>35.15</v>
      </c>
      <c r="I74" s="105">
        <f t="shared" si="0"/>
        <v>210.89999999999998</v>
      </c>
      <c r="J74" s="105"/>
      <c r="K74" s="106"/>
    </row>
    <row r="75" spans="1:11" ht="15">
      <c r="A75" s="5"/>
      <c r="B75" s="101" t="s">
        <v>226</v>
      </c>
      <c r="C75" s="113" t="s">
        <v>117</v>
      </c>
      <c r="D75" s="113" t="s">
        <v>306</v>
      </c>
      <c r="E75" s="102" t="s">
        <v>342</v>
      </c>
      <c r="F75" s="103" t="s">
        <v>62</v>
      </c>
      <c r="G75" s="107">
        <v>2</v>
      </c>
      <c r="H75" s="117">
        <v>89.55</v>
      </c>
      <c r="I75" s="105">
        <f t="shared" si="0"/>
        <v>179.1</v>
      </c>
      <c r="J75" s="105"/>
      <c r="K75" s="106"/>
    </row>
    <row r="76" spans="1:11" ht="18" customHeight="1">
      <c r="A76" s="5"/>
      <c r="B76" s="101" t="s">
        <v>227</v>
      </c>
      <c r="C76" s="113" t="s">
        <v>119</v>
      </c>
      <c r="D76" s="113" t="s">
        <v>307</v>
      </c>
      <c r="E76" s="102" t="s">
        <v>228</v>
      </c>
      <c r="F76" s="103" t="s">
        <v>62</v>
      </c>
      <c r="G76" s="107">
        <v>5</v>
      </c>
      <c r="H76" s="117">
        <v>26.53</v>
      </c>
      <c r="I76" s="105">
        <f t="shared" si="0"/>
        <v>132.65</v>
      </c>
      <c r="J76" s="105"/>
      <c r="K76" s="106"/>
    </row>
    <row r="77" spans="1:11" ht="18" customHeight="1">
      <c r="A77" s="5"/>
      <c r="B77" s="101" t="s">
        <v>229</v>
      </c>
      <c r="C77" s="113" t="s">
        <v>118</v>
      </c>
      <c r="D77" s="113" t="s">
        <v>308</v>
      </c>
      <c r="E77" s="102" t="s">
        <v>230</v>
      </c>
      <c r="F77" s="103" t="s">
        <v>62</v>
      </c>
      <c r="G77" s="107">
        <v>6</v>
      </c>
      <c r="H77" s="117">
        <v>40.45</v>
      </c>
      <c r="I77" s="105">
        <f t="shared" si="0"/>
        <v>242.70000000000002</v>
      </c>
      <c r="J77" s="105"/>
      <c r="K77" s="106"/>
    </row>
    <row r="78" spans="1:11" ht="18" customHeight="1">
      <c r="A78" s="5"/>
      <c r="B78" s="101" t="s">
        <v>231</v>
      </c>
      <c r="C78" s="113" t="s">
        <v>119</v>
      </c>
      <c r="D78" s="113" t="s">
        <v>309</v>
      </c>
      <c r="E78" s="102" t="s">
        <v>232</v>
      </c>
      <c r="F78" s="103" t="s">
        <v>62</v>
      </c>
      <c r="G78" s="107">
        <v>6</v>
      </c>
      <c r="H78" s="117">
        <v>37.93</v>
      </c>
      <c r="I78" s="105">
        <f t="shared" si="0"/>
        <v>227.57999999999998</v>
      </c>
      <c r="J78" s="105"/>
      <c r="K78" s="106"/>
    </row>
    <row r="79" spans="1:11" ht="18" customHeight="1">
      <c r="A79" s="5"/>
      <c r="B79" s="101" t="s">
        <v>233</v>
      </c>
      <c r="C79" s="113" t="s">
        <v>119</v>
      </c>
      <c r="D79" s="113" t="s">
        <v>310</v>
      </c>
      <c r="E79" s="102" t="s">
        <v>234</v>
      </c>
      <c r="F79" s="103" t="s">
        <v>62</v>
      </c>
      <c r="G79" s="107">
        <v>1</v>
      </c>
      <c r="H79" s="117">
        <v>482.33</v>
      </c>
      <c r="I79" s="105">
        <f t="shared" si="0"/>
        <v>482.33</v>
      </c>
      <c r="J79" s="105"/>
      <c r="K79" s="106"/>
    </row>
    <row r="80" spans="1:11" ht="18" customHeight="1">
      <c r="A80" s="5"/>
      <c r="B80" s="101" t="s">
        <v>235</v>
      </c>
      <c r="C80" s="113" t="s">
        <v>118</v>
      </c>
      <c r="D80" s="113" t="s">
        <v>311</v>
      </c>
      <c r="E80" s="102" t="s">
        <v>236</v>
      </c>
      <c r="F80" s="103" t="s">
        <v>62</v>
      </c>
      <c r="G80" s="107">
        <v>6</v>
      </c>
      <c r="H80" s="117">
        <v>249.75</v>
      </c>
      <c r="I80" s="105">
        <f t="shared" si="0"/>
        <v>1498.5</v>
      </c>
      <c r="J80" s="105"/>
      <c r="K80" s="106"/>
    </row>
    <row r="81" spans="1:11" ht="18" customHeight="1">
      <c r="A81" s="5"/>
      <c r="B81" s="101" t="s">
        <v>237</v>
      </c>
      <c r="C81" s="113" t="s">
        <v>119</v>
      </c>
      <c r="D81" s="113" t="s">
        <v>312</v>
      </c>
      <c r="E81" s="102" t="s">
        <v>238</v>
      </c>
      <c r="F81" s="103" t="s">
        <v>62</v>
      </c>
      <c r="G81" s="107">
        <v>1</v>
      </c>
      <c r="H81" s="117">
        <v>67.52</v>
      </c>
      <c r="I81" s="105">
        <f t="shared" si="0"/>
        <v>67.52</v>
      </c>
      <c r="J81" s="105"/>
      <c r="K81" s="106"/>
    </row>
    <row r="82" spans="1:11" ht="18" customHeight="1">
      <c r="A82" s="5"/>
      <c r="B82" s="101" t="s">
        <v>239</v>
      </c>
      <c r="C82" s="113" t="s">
        <v>118</v>
      </c>
      <c r="D82" s="113" t="s">
        <v>313</v>
      </c>
      <c r="E82" s="102" t="s">
        <v>240</v>
      </c>
      <c r="F82" s="103" t="s">
        <v>62</v>
      </c>
      <c r="G82" s="107">
        <v>1</v>
      </c>
      <c r="H82" s="117">
        <v>43.11</v>
      </c>
      <c r="I82" s="105">
        <f t="shared" si="0"/>
        <v>43.11</v>
      </c>
      <c r="J82" s="105"/>
      <c r="K82" s="106"/>
    </row>
    <row r="83" spans="1:11" ht="18" customHeight="1">
      <c r="A83" s="5"/>
      <c r="B83" s="101" t="s">
        <v>241</v>
      </c>
      <c r="C83" s="113" t="s">
        <v>117</v>
      </c>
      <c r="D83" s="113" t="s">
        <v>314</v>
      </c>
      <c r="E83" s="102" t="s">
        <v>242</v>
      </c>
      <c r="F83" s="103" t="s">
        <v>62</v>
      </c>
      <c r="G83" s="107">
        <v>5</v>
      </c>
      <c r="H83" s="117">
        <v>203.46</v>
      </c>
      <c r="I83" s="105">
        <f aca="true" t="shared" si="1" ref="I83:I125">G83*H83</f>
        <v>1017.3000000000001</v>
      </c>
      <c r="J83" s="105"/>
      <c r="K83" s="106"/>
    </row>
    <row r="84" spans="1:11" ht="18" customHeight="1">
      <c r="A84" s="5"/>
      <c r="B84" s="101" t="s">
        <v>243</v>
      </c>
      <c r="C84" s="113" t="s">
        <v>117</v>
      </c>
      <c r="D84" s="113" t="s">
        <v>315</v>
      </c>
      <c r="E84" s="102" t="s">
        <v>244</v>
      </c>
      <c r="F84" s="103" t="s">
        <v>62</v>
      </c>
      <c r="G84" s="107">
        <v>6</v>
      </c>
      <c r="H84" s="117">
        <v>19.15</v>
      </c>
      <c r="I84" s="105">
        <f t="shared" si="1"/>
        <v>114.89999999999999</v>
      </c>
      <c r="J84" s="105"/>
      <c r="K84" s="106"/>
    </row>
    <row r="85" spans="1:11" ht="18" customHeight="1">
      <c r="A85" s="5"/>
      <c r="B85" s="101" t="s">
        <v>245</v>
      </c>
      <c r="C85" s="113" t="s">
        <v>117</v>
      </c>
      <c r="D85" s="113" t="s">
        <v>315</v>
      </c>
      <c r="E85" s="102" t="s">
        <v>246</v>
      </c>
      <c r="F85" s="103" t="s">
        <v>62</v>
      </c>
      <c r="G85" s="107">
        <v>2</v>
      </c>
      <c r="H85" s="117">
        <v>19.15</v>
      </c>
      <c r="I85" s="105">
        <f t="shared" si="1"/>
        <v>38.3</v>
      </c>
      <c r="J85" s="105"/>
      <c r="K85" s="106"/>
    </row>
    <row r="86" spans="1:11" ht="18" customHeight="1">
      <c r="A86" s="5"/>
      <c r="B86" s="96" t="s">
        <v>73</v>
      </c>
      <c r="C86" s="112"/>
      <c r="D86" s="112"/>
      <c r="E86" s="97" t="s">
        <v>56</v>
      </c>
      <c r="F86" s="98"/>
      <c r="G86" s="99"/>
      <c r="H86" s="99"/>
      <c r="I86" s="105">
        <f t="shared" si="1"/>
        <v>0</v>
      </c>
      <c r="J86" s="99">
        <f>SUM(I88:I94)</f>
        <v>13677.982499999998</v>
      </c>
      <c r="K86" s="100">
        <f>J86/$J$127</f>
        <v>0.10356617125645758</v>
      </c>
    </row>
    <row r="87" spans="1:11" ht="18" customHeight="1">
      <c r="A87" s="5"/>
      <c r="B87" s="96" t="s">
        <v>8</v>
      </c>
      <c r="C87" s="112"/>
      <c r="D87" s="112"/>
      <c r="E87" s="97" t="s">
        <v>247</v>
      </c>
      <c r="F87" s="98"/>
      <c r="G87" s="99"/>
      <c r="H87" s="99"/>
      <c r="I87" s="105">
        <f t="shared" si="1"/>
        <v>0</v>
      </c>
      <c r="J87" s="99"/>
      <c r="K87" s="100"/>
    </row>
    <row r="88" spans="1:11" ht="18" customHeight="1">
      <c r="A88" s="5"/>
      <c r="B88" s="101" t="s">
        <v>248</v>
      </c>
      <c r="C88" s="114" t="s">
        <v>148</v>
      </c>
      <c r="D88" s="113" t="s">
        <v>149</v>
      </c>
      <c r="E88" s="102" t="s">
        <v>249</v>
      </c>
      <c r="F88" s="103" t="s">
        <v>59</v>
      </c>
      <c r="G88" s="107">
        <v>247.35</v>
      </c>
      <c r="H88" s="117">
        <v>4.21</v>
      </c>
      <c r="I88" s="105">
        <f t="shared" si="1"/>
        <v>1041.3435</v>
      </c>
      <c r="J88" s="105"/>
      <c r="K88" s="106"/>
    </row>
    <row r="89" spans="1:11" ht="18" customHeight="1">
      <c r="A89" s="5"/>
      <c r="B89" s="101" t="s">
        <v>250</v>
      </c>
      <c r="C89" s="115" t="s">
        <v>118</v>
      </c>
      <c r="D89" s="113">
        <v>3316</v>
      </c>
      <c r="E89" s="102" t="s">
        <v>251</v>
      </c>
      <c r="F89" s="103" t="s">
        <v>59</v>
      </c>
      <c r="G89" s="107">
        <v>160.5</v>
      </c>
      <c r="H89" s="117">
        <v>24.53</v>
      </c>
      <c r="I89" s="105">
        <f t="shared" si="1"/>
        <v>3937.065</v>
      </c>
      <c r="J89" s="105"/>
      <c r="K89" s="106"/>
    </row>
    <row r="90" spans="1:11" ht="18" customHeight="1">
      <c r="A90" s="5"/>
      <c r="B90" s="101" t="s">
        <v>252</v>
      </c>
      <c r="C90" s="115" t="s">
        <v>118</v>
      </c>
      <c r="D90" s="113">
        <v>3316</v>
      </c>
      <c r="E90" s="102" t="s">
        <v>253</v>
      </c>
      <c r="F90" s="103" t="s">
        <v>59</v>
      </c>
      <c r="G90" s="107">
        <v>86.85</v>
      </c>
      <c r="H90" s="107">
        <v>24.53</v>
      </c>
      <c r="I90" s="105">
        <f t="shared" si="1"/>
        <v>2130.4305</v>
      </c>
      <c r="J90" s="105"/>
      <c r="K90" s="106"/>
    </row>
    <row r="91" spans="1:11" ht="18" customHeight="1">
      <c r="A91" s="5"/>
      <c r="B91" s="101" t="s">
        <v>254</v>
      </c>
      <c r="C91" s="114" t="s">
        <v>148</v>
      </c>
      <c r="D91" s="113" t="s">
        <v>290</v>
      </c>
      <c r="E91" s="102" t="s">
        <v>255</v>
      </c>
      <c r="F91" s="103" t="s">
        <v>59</v>
      </c>
      <c r="G91" s="107">
        <v>86.85</v>
      </c>
      <c r="H91" s="107">
        <v>57.09</v>
      </c>
      <c r="I91" s="105">
        <f t="shared" si="1"/>
        <v>4958.2665</v>
      </c>
      <c r="J91" s="105"/>
      <c r="K91" s="106"/>
    </row>
    <row r="92" spans="1:11" ht="15">
      <c r="A92" s="5"/>
      <c r="B92" s="96" t="s">
        <v>9</v>
      </c>
      <c r="C92" s="112"/>
      <c r="D92" s="112"/>
      <c r="E92" s="97" t="s">
        <v>20</v>
      </c>
      <c r="F92" s="98"/>
      <c r="G92" s="99"/>
      <c r="H92" s="99"/>
      <c r="I92" s="105">
        <f t="shared" si="1"/>
        <v>0</v>
      </c>
      <c r="J92" s="99"/>
      <c r="K92" s="100"/>
    </row>
    <row r="93" spans="1:11" ht="18" customHeight="1">
      <c r="A93" s="5"/>
      <c r="B93" s="109" t="s">
        <v>256</v>
      </c>
      <c r="C93" s="114" t="s">
        <v>148</v>
      </c>
      <c r="D93" s="113" t="s">
        <v>149</v>
      </c>
      <c r="E93" s="102" t="s">
        <v>249</v>
      </c>
      <c r="F93" s="103" t="s">
        <v>59</v>
      </c>
      <c r="G93" s="107">
        <v>56.05</v>
      </c>
      <c r="H93" s="117">
        <v>4.21</v>
      </c>
      <c r="I93" s="105">
        <f t="shared" si="1"/>
        <v>235.9705</v>
      </c>
      <c r="J93" s="105"/>
      <c r="K93" s="106"/>
    </row>
    <row r="94" spans="1:11" ht="18" customHeight="1">
      <c r="A94" s="5"/>
      <c r="B94" s="109" t="s">
        <v>257</v>
      </c>
      <c r="C94" s="115" t="s">
        <v>118</v>
      </c>
      <c r="D94" s="113">
        <v>3316</v>
      </c>
      <c r="E94" s="102" t="s">
        <v>251</v>
      </c>
      <c r="F94" s="103" t="s">
        <v>59</v>
      </c>
      <c r="G94" s="107">
        <v>56.05</v>
      </c>
      <c r="H94" s="117">
        <v>24.53</v>
      </c>
      <c r="I94" s="105">
        <f t="shared" si="1"/>
        <v>1374.9065</v>
      </c>
      <c r="J94" s="105"/>
      <c r="K94" s="106"/>
    </row>
    <row r="95" spans="1:11" ht="18" customHeight="1">
      <c r="A95" s="5"/>
      <c r="B95" s="96" t="s">
        <v>74</v>
      </c>
      <c r="C95" s="112"/>
      <c r="D95" s="112"/>
      <c r="E95" s="97" t="s">
        <v>21</v>
      </c>
      <c r="F95" s="98"/>
      <c r="G95" s="99"/>
      <c r="H95" s="99"/>
      <c r="I95" s="105">
        <f t="shared" si="1"/>
        <v>0</v>
      </c>
      <c r="J95" s="99">
        <f>SUM(I96:I97)</f>
        <v>8718.566400000002</v>
      </c>
      <c r="K95" s="100">
        <f>J95/$J$127</f>
        <v>0.06601474602655744</v>
      </c>
    </row>
    <row r="96" spans="1:11" ht="15">
      <c r="A96" s="5"/>
      <c r="B96" s="101" t="s">
        <v>10</v>
      </c>
      <c r="C96" s="114" t="s">
        <v>148</v>
      </c>
      <c r="D96" s="113" t="s">
        <v>149</v>
      </c>
      <c r="E96" s="102" t="s">
        <v>249</v>
      </c>
      <c r="F96" s="103" t="s">
        <v>59</v>
      </c>
      <c r="G96" s="107">
        <v>303.36</v>
      </c>
      <c r="H96" s="117">
        <v>4.21</v>
      </c>
      <c r="I96" s="105">
        <f t="shared" si="1"/>
        <v>1277.1456</v>
      </c>
      <c r="J96" s="105"/>
      <c r="K96" s="106"/>
    </row>
    <row r="97" spans="1:11" ht="18" customHeight="1">
      <c r="A97" s="5"/>
      <c r="B97" s="101" t="s">
        <v>36</v>
      </c>
      <c r="C97" s="115" t="s">
        <v>118</v>
      </c>
      <c r="D97" s="113">
        <v>3316</v>
      </c>
      <c r="E97" s="102" t="s">
        <v>251</v>
      </c>
      <c r="F97" s="103" t="s">
        <v>59</v>
      </c>
      <c r="G97" s="107">
        <v>303.36</v>
      </c>
      <c r="H97" s="117">
        <v>24.53</v>
      </c>
      <c r="I97" s="105">
        <f t="shared" si="1"/>
        <v>7441.420800000001</v>
      </c>
      <c r="J97" s="105"/>
      <c r="K97" s="106"/>
    </row>
    <row r="98" spans="1:11" ht="18" customHeight="1">
      <c r="A98" s="5"/>
      <c r="B98" s="96" t="s">
        <v>75</v>
      </c>
      <c r="C98" s="112"/>
      <c r="D98" s="112"/>
      <c r="E98" s="97" t="s">
        <v>22</v>
      </c>
      <c r="F98" s="98"/>
      <c r="G98" s="99"/>
      <c r="H98" s="99"/>
      <c r="I98" s="105">
        <f t="shared" si="1"/>
        <v>0</v>
      </c>
      <c r="J98" s="99">
        <f>SUM(I99:I102)</f>
        <v>4961.9347</v>
      </c>
      <c r="K98" s="100">
        <f>J98/$J$127</f>
        <v>0.03757049542237384</v>
      </c>
    </row>
    <row r="99" spans="1:11" ht="18" customHeight="1">
      <c r="A99" s="5"/>
      <c r="B99" s="101" t="s">
        <v>40</v>
      </c>
      <c r="C99" s="114" t="s">
        <v>148</v>
      </c>
      <c r="D99" s="113" t="s">
        <v>150</v>
      </c>
      <c r="E99" s="102" t="s">
        <v>23</v>
      </c>
      <c r="F99" s="103" t="s">
        <v>59</v>
      </c>
      <c r="G99" s="107">
        <v>42.16</v>
      </c>
      <c r="H99" s="107">
        <v>89.88</v>
      </c>
      <c r="I99" s="105">
        <f t="shared" si="1"/>
        <v>3789.3407999999995</v>
      </c>
      <c r="J99" s="105"/>
      <c r="K99" s="106"/>
    </row>
    <row r="100" spans="1:11" ht="18" customHeight="1">
      <c r="A100" s="5"/>
      <c r="B100" s="101" t="s">
        <v>41</v>
      </c>
      <c r="C100" s="114" t="s">
        <v>148</v>
      </c>
      <c r="D100" s="113" t="s">
        <v>290</v>
      </c>
      <c r="E100" s="102" t="s">
        <v>258</v>
      </c>
      <c r="F100" s="103" t="s">
        <v>59</v>
      </c>
      <c r="G100" s="107">
        <v>14.71</v>
      </c>
      <c r="H100" s="107">
        <v>57.09</v>
      </c>
      <c r="I100" s="105">
        <f t="shared" si="1"/>
        <v>839.7939000000001</v>
      </c>
      <c r="J100" s="105"/>
      <c r="K100" s="106"/>
    </row>
    <row r="101" spans="1:11" ht="18" customHeight="1">
      <c r="A101" s="5"/>
      <c r="B101" s="101" t="s">
        <v>259</v>
      </c>
      <c r="C101" s="114" t="s">
        <v>148</v>
      </c>
      <c r="D101" s="113" t="s">
        <v>326</v>
      </c>
      <c r="E101" s="102" t="s">
        <v>42</v>
      </c>
      <c r="F101" s="103" t="s">
        <v>59</v>
      </c>
      <c r="G101" s="107">
        <v>33.4</v>
      </c>
      <c r="H101" s="117">
        <v>8.1</v>
      </c>
      <c r="I101" s="105">
        <f t="shared" si="1"/>
        <v>270.53999999999996</v>
      </c>
      <c r="J101" s="105"/>
      <c r="K101" s="106"/>
    </row>
    <row r="102" spans="1:11" ht="18" customHeight="1">
      <c r="A102" s="5"/>
      <c r="B102" s="101" t="s">
        <v>260</v>
      </c>
      <c r="C102" s="115" t="s">
        <v>118</v>
      </c>
      <c r="D102" s="113" t="s">
        <v>329</v>
      </c>
      <c r="E102" s="102" t="s">
        <v>261</v>
      </c>
      <c r="F102" s="103" t="s">
        <v>59</v>
      </c>
      <c r="G102" s="107">
        <v>0.3</v>
      </c>
      <c r="H102" s="120">
        <f>31.13/0.15</f>
        <v>207.53333333333333</v>
      </c>
      <c r="I102" s="105">
        <f t="shared" si="1"/>
        <v>62.26</v>
      </c>
      <c r="J102" s="105"/>
      <c r="K102" s="106"/>
    </row>
    <row r="103" spans="1:11" ht="18" customHeight="1">
      <c r="A103" s="5"/>
      <c r="B103" s="96" t="s">
        <v>76</v>
      </c>
      <c r="C103" s="112"/>
      <c r="D103" s="112"/>
      <c r="E103" s="97" t="s">
        <v>24</v>
      </c>
      <c r="F103" s="98"/>
      <c r="G103" s="99"/>
      <c r="H103" s="99"/>
      <c r="I103" s="105">
        <f t="shared" si="1"/>
        <v>0</v>
      </c>
      <c r="J103" s="99">
        <f>SUM(I104:I105)</f>
        <v>3264.04912</v>
      </c>
      <c r="K103" s="100">
        <f>J103/$J$127</f>
        <v>0.024714541793821546</v>
      </c>
    </row>
    <row r="104" spans="1:11" ht="28.5">
      <c r="A104" s="5"/>
      <c r="B104" s="101" t="s">
        <v>11</v>
      </c>
      <c r="C104" s="114" t="s">
        <v>148</v>
      </c>
      <c r="D104" s="113" t="s">
        <v>162</v>
      </c>
      <c r="E104" s="102" t="s">
        <v>262</v>
      </c>
      <c r="F104" s="103" t="s">
        <v>62</v>
      </c>
      <c r="G104" s="107">
        <v>4</v>
      </c>
      <c r="H104" s="117">
        <f>482.9+51.41*(2.1*0.7*2+2.1*0.03*2+0.7*0.03*2)</f>
        <v>642.68228</v>
      </c>
      <c r="I104" s="105">
        <f t="shared" si="1"/>
        <v>2570.72912</v>
      </c>
      <c r="J104" s="105"/>
      <c r="K104" s="106"/>
    </row>
    <row r="105" spans="1:11" ht="18" customHeight="1">
      <c r="A105" s="5"/>
      <c r="B105" s="101" t="s">
        <v>12</v>
      </c>
      <c r="C105" s="113" t="s">
        <v>117</v>
      </c>
      <c r="D105" s="113" t="s">
        <v>151</v>
      </c>
      <c r="E105" s="102" t="s">
        <v>7</v>
      </c>
      <c r="F105" s="103" t="s">
        <v>62</v>
      </c>
      <c r="G105" s="107">
        <v>4</v>
      </c>
      <c r="H105" s="107">
        <v>173.33</v>
      </c>
      <c r="I105" s="105">
        <f t="shared" si="1"/>
        <v>693.32</v>
      </c>
      <c r="J105" s="105"/>
      <c r="K105" s="106"/>
    </row>
    <row r="106" spans="1:11" ht="18" customHeight="1">
      <c r="A106" s="5"/>
      <c r="B106" s="96" t="s">
        <v>77</v>
      </c>
      <c r="C106" s="112"/>
      <c r="D106" s="112"/>
      <c r="E106" s="97" t="s">
        <v>25</v>
      </c>
      <c r="F106" s="98"/>
      <c r="G106" s="99"/>
      <c r="H106" s="99"/>
      <c r="I106" s="105">
        <f t="shared" si="1"/>
        <v>0</v>
      </c>
      <c r="J106" s="99">
        <f>SUM(I107:I109)</f>
        <v>5831.281199999999</v>
      </c>
      <c r="K106" s="100">
        <f>J106/$J$127</f>
        <v>0.04415296388950355</v>
      </c>
    </row>
    <row r="107" spans="1:11" ht="18" customHeight="1">
      <c r="A107" s="5"/>
      <c r="B107" s="101" t="s">
        <v>30</v>
      </c>
      <c r="C107" s="114" t="s">
        <v>148</v>
      </c>
      <c r="D107" s="113" t="s">
        <v>152</v>
      </c>
      <c r="E107" s="102" t="s">
        <v>263</v>
      </c>
      <c r="F107" s="103" t="s">
        <v>59</v>
      </c>
      <c r="G107" s="107">
        <v>12.32</v>
      </c>
      <c r="H107" s="107">
        <v>244.51</v>
      </c>
      <c r="I107" s="105">
        <f t="shared" si="1"/>
        <v>3012.3632</v>
      </c>
      <c r="J107" s="105"/>
      <c r="K107" s="106"/>
    </row>
    <row r="108" spans="1:11" ht="18" customHeight="1">
      <c r="A108" s="5"/>
      <c r="B108" s="101" t="s">
        <v>48</v>
      </c>
      <c r="C108" s="115" t="s">
        <v>118</v>
      </c>
      <c r="D108" s="113" t="s">
        <v>328</v>
      </c>
      <c r="E108" s="102" t="s">
        <v>264</v>
      </c>
      <c r="F108" s="103" t="s">
        <v>59</v>
      </c>
      <c r="G108" s="107">
        <v>4.35</v>
      </c>
      <c r="H108" s="107">
        <v>132.68</v>
      </c>
      <c r="I108" s="105">
        <f t="shared" si="1"/>
        <v>577.158</v>
      </c>
      <c r="J108" s="105"/>
      <c r="K108" s="106"/>
    </row>
    <row r="109" spans="1:11" ht="18" customHeight="1">
      <c r="A109" s="5"/>
      <c r="B109" s="101" t="s">
        <v>265</v>
      </c>
      <c r="C109" s="114" t="s">
        <v>148</v>
      </c>
      <c r="D109" s="113" t="s">
        <v>289</v>
      </c>
      <c r="E109" s="102" t="s">
        <v>266</v>
      </c>
      <c r="F109" s="103" t="s">
        <v>62</v>
      </c>
      <c r="G109" s="107">
        <v>2</v>
      </c>
      <c r="H109" s="107">
        <v>1120.88</v>
      </c>
      <c r="I109" s="105">
        <f t="shared" si="1"/>
        <v>2241.76</v>
      </c>
      <c r="J109" s="105"/>
      <c r="K109" s="106"/>
    </row>
    <row r="110" spans="1:11" ht="18" customHeight="1">
      <c r="A110" s="5"/>
      <c r="B110" s="96" t="s">
        <v>78</v>
      </c>
      <c r="C110" s="112"/>
      <c r="D110" s="112"/>
      <c r="E110" s="97" t="s">
        <v>26</v>
      </c>
      <c r="F110" s="98"/>
      <c r="G110" s="99"/>
      <c r="H110" s="99"/>
      <c r="I110" s="105">
        <f t="shared" si="1"/>
        <v>0</v>
      </c>
      <c r="J110" s="99">
        <f>SUM(I111:I112)</f>
        <v>1637.56</v>
      </c>
      <c r="K110" s="100">
        <f>J110/$J$127</f>
        <v>0.012399183827200004</v>
      </c>
    </row>
    <row r="111" spans="1:11" ht="18" customHeight="1">
      <c r="A111" s="5"/>
      <c r="B111" s="101" t="s">
        <v>31</v>
      </c>
      <c r="C111" s="114" t="s">
        <v>148</v>
      </c>
      <c r="D111" s="113" t="s">
        <v>153</v>
      </c>
      <c r="E111" s="102" t="s">
        <v>267</v>
      </c>
      <c r="F111" s="103" t="s">
        <v>59</v>
      </c>
      <c r="G111" s="107">
        <v>6</v>
      </c>
      <c r="H111" s="117">
        <v>108</v>
      </c>
      <c r="I111" s="105">
        <f t="shared" si="1"/>
        <v>648</v>
      </c>
      <c r="J111" s="105"/>
      <c r="K111" s="106"/>
    </row>
    <row r="112" spans="1:11" ht="18" customHeight="1">
      <c r="A112" s="5"/>
      <c r="B112" s="101" t="s">
        <v>37</v>
      </c>
      <c r="C112" s="114" t="s">
        <v>148</v>
      </c>
      <c r="D112" s="113" t="s">
        <v>154</v>
      </c>
      <c r="E112" s="102" t="s">
        <v>34</v>
      </c>
      <c r="F112" s="103" t="s">
        <v>59</v>
      </c>
      <c r="G112" s="107">
        <v>6.92</v>
      </c>
      <c r="H112" s="120">
        <v>143</v>
      </c>
      <c r="I112" s="105">
        <f t="shared" si="1"/>
        <v>989.56</v>
      </c>
      <c r="J112" s="105"/>
      <c r="K112" s="106"/>
    </row>
    <row r="113" spans="1:11" ht="18" customHeight="1">
      <c r="A113" s="5"/>
      <c r="B113" s="96" t="s">
        <v>79</v>
      </c>
      <c r="C113" s="112"/>
      <c r="D113" s="112"/>
      <c r="E113" s="97" t="s">
        <v>57</v>
      </c>
      <c r="F113" s="98"/>
      <c r="G113" s="99"/>
      <c r="H113" s="99"/>
      <c r="I113" s="105">
        <f t="shared" si="1"/>
        <v>0</v>
      </c>
      <c r="J113" s="99">
        <f>SUM(I114:I117)</f>
        <v>6767.0187000000005</v>
      </c>
      <c r="K113" s="100">
        <f>J113/$J$127</f>
        <v>0.051238127960746484</v>
      </c>
    </row>
    <row r="114" spans="1:11" ht="18" customHeight="1">
      <c r="A114" s="5"/>
      <c r="B114" s="101" t="s">
        <v>38</v>
      </c>
      <c r="C114" s="114" t="s">
        <v>148</v>
      </c>
      <c r="D114" s="113" t="s">
        <v>155</v>
      </c>
      <c r="E114" s="102" t="s">
        <v>104</v>
      </c>
      <c r="F114" s="103" t="s">
        <v>59</v>
      </c>
      <c r="G114" s="107">
        <v>125.05</v>
      </c>
      <c r="H114" s="117">
        <v>12.39</v>
      </c>
      <c r="I114" s="105">
        <f t="shared" si="1"/>
        <v>1549.3695</v>
      </c>
      <c r="J114" s="105"/>
      <c r="K114" s="106"/>
    </row>
    <row r="115" spans="1:11" ht="18" customHeight="1">
      <c r="A115" s="5"/>
      <c r="B115" s="101" t="s">
        <v>39</v>
      </c>
      <c r="C115" s="114" t="s">
        <v>148</v>
      </c>
      <c r="D115" s="113" t="s">
        <v>156</v>
      </c>
      <c r="E115" s="102" t="s">
        <v>268</v>
      </c>
      <c r="F115" s="103" t="s">
        <v>59</v>
      </c>
      <c r="G115" s="107">
        <v>125.05</v>
      </c>
      <c r="H115" s="117">
        <v>15.49</v>
      </c>
      <c r="I115" s="105">
        <f t="shared" si="1"/>
        <v>1937.0245</v>
      </c>
      <c r="J115" s="105"/>
      <c r="K115" s="106"/>
    </row>
    <row r="116" spans="1:11" ht="18" customHeight="1">
      <c r="A116" s="5"/>
      <c r="B116" s="101" t="s">
        <v>43</v>
      </c>
      <c r="C116" s="113" t="s">
        <v>117</v>
      </c>
      <c r="D116" s="113" t="s">
        <v>157</v>
      </c>
      <c r="E116" s="102" t="s">
        <v>47</v>
      </c>
      <c r="F116" s="103" t="s">
        <v>59</v>
      </c>
      <c r="G116" s="107">
        <v>20.16</v>
      </c>
      <c r="H116" s="117">
        <v>19.18</v>
      </c>
      <c r="I116" s="105">
        <f t="shared" si="1"/>
        <v>386.6688</v>
      </c>
      <c r="J116" s="105"/>
      <c r="K116" s="106"/>
    </row>
    <row r="117" spans="1:11" ht="15">
      <c r="A117" s="5"/>
      <c r="B117" s="101" t="s">
        <v>44</v>
      </c>
      <c r="C117" s="114" t="s">
        <v>148</v>
      </c>
      <c r="D117" s="113" t="s">
        <v>158</v>
      </c>
      <c r="E117" s="102" t="s">
        <v>159</v>
      </c>
      <c r="F117" s="103" t="s">
        <v>59</v>
      </c>
      <c r="G117" s="107">
        <v>279.07</v>
      </c>
      <c r="H117" s="117">
        <v>10.37</v>
      </c>
      <c r="I117" s="105">
        <f t="shared" si="1"/>
        <v>2893.9559</v>
      </c>
      <c r="J117" s="105"/>
      <c r="K117" s="106"/>
    </row>
    <row r="118" spans="1:11" ht="18" customHeight="1">
      <c r="A118" s="5"/>
      <c r="B118" s="96" t="s">
        <v>80</v>
      </c>
      <c r="C118" s="112"/>
      <c r="D118" s="112"/>
      <c r="E118" s="97" t="s">
        <v>27</v>
      </c>
      <c r="F118" s="98"/>
      <c r="G118" s="99"/>
      <c r="H118" s="99"/>
      <c r="I118" s="105">
        <f t="shared" si="1"/>
        <v>0</v>
      </c>
      <c r="J118" s="99">
        <f>SUM(I119:I123)</f>
        <v>9362.014</v>
      </c>
      <c r="K118" s="100">
        <f>J118/$J$127</f>
        <v>0.07088676602922642</v>
      </c>
    </row>
    <row r="119" spans="1:11" ht="18" customHeight="1">
      <c r="A119" s="5"/>
      <c r="B119" s="101" t="s">
        <v>32</v>
      </c>
      <c r="C119" s="114" t="s">
        <v>148</v>
      </c>
      <c r="D119" s="113" t="s">
        <v>325</v>
      </c>
      <c r="E119" s="102" t="s">
        <v>269</v>
      </c>
      <c r="F119" s="103" t="s">
        <v>59</v>
      </c>
      <c r="G119" s="107">
        <v>4.8</v>
      </c>
      <c r="H119" s="117">
        <v>271.41</v>
      </c>
      <c r="I119" s="105">
        <f t="shared" si="1"/>
        <v>1302.768</v>
      </c>
      <c r="J119" s="105"/>
      <c r="K119" s="106"/>
    </row>
    <row r="120" spans="1:11" ht="18" customHeight="1">
      <c r="A120" s="5"/>
      <c r="B120" s="101" t="s">
        <v>270</v>
      </c>
      <c r="C120" s="113" t="s">
        <v>117</v>
      </c>
      <c r="D120" s="113" t="s">
        <v>324</v>
      </c>
      <c r="E120" s="102" t="s">
        <v>271</v>
      </c>
      <c r="F120" s="103" t="s">
        <v>59</v>
      </c>
      <c r="G120" s="107">
        <v>8</v>
      </c>
      <c r="H120" s="117">
        <v>549.22</v>
      </c>
      <c r="I120" s="105">
        <f t="shared" si="1"/>
        <v>4393.76</v>
      </c>
      <c r="J120" s="105"/>
      <c r="K120" s="106"/>
    </row>
    <row r="121" spans="1:11" ht="18" customHeight="1">
      <c r="A121" s="5"/>
      <c r="B121" s="101" t="s">
        <v>272</v>
      </c>
      <c r="C121" s="114" t="s">
        <v>148</v>
      </c>
      <c r="D121" s="113" t="s">
        <v>160</v>
      </c>
      <c r="E121" s="102" t="s">
        <v>273</v>
      </c>
      <c r="F121" s="103" t="s">
        <v>59</v>
      </c>
      <c r="G121" s="107">
        <v>4.79</v>
      </c>
      <c r="H121" s="117">
        <f>50.76/0.15</f>
        <v>338.4</v>
      </c>
      <c r="I121" s="105">
        <f t="shared" si="1"/>
        <v>1620.936</v>
      </c>
      <c r="J121" s="105"/>
      <c r="K121" s="106"/>
    </row>
    <row r="122" spans="1:11" ht="18" customHeight="1">
      <c r="A122" s="5"/>
      <c r="B122" s="101" t="s">
        <v>274</v>
      </c>
      <c r="C122" s="114" t="s">
        <v>148</v>
      </c>
      <c r="D122" s="112" t="s">
        <v>288</v>
      </c>
      <c r="E122" s="102" t="s">
        <v>275</v>
      </c>
      <c r="F122" s="103" t="s">
        <v>59</v>
      </c>
      <c r="G122" s="107">
        <v>8.5</v>
      </c>
      <c r="H122" s="107">
        <v>206.54</v>
      </c>
      <c r="I122" s="105">
        <f t="shared" si="1"/>
        <v>1755.59</v>
      </c>
      <c r="J122" s="105"/>
      <c r="K122" s="106"/>
    </row>
    <row r="123" spans="1:11" ht="15">
      <c r="A123" s="5"/>
      <c r="B123" s="101" t="s">
        <v>276</v>
      </c>
      <c r="C123" s="113" t="s">
        <v>118</v>
      </c>
      <c r="D123" s="113">
        <v>1911</v>
      </c>
      <c r="E123" s="102" t="s">
        <v>327</v>
      </c>
      <c r="F123" s="103" t="s">
        <v>61</v>
      </c>
      <c r="G123" s="107">
        <v>12</v>
      </c>
      <c r="H123" s="107">
        <v>24.08</v>
      </c>
      <c r="I123" s="105">
        <f t="shared" si="1"/>
        <v>288.96</v>
      </c>
      <c r="J123" s="105"/>
      <c r="K123" s="106"/>
    </row>
    <row r="124" spans="1:11" ht="18" customHeight="1">
      <c r="A124" s="5"/>
      <c r="B124" s="96" t="s">
        <v>277</v>
      </c>
      <c r="C124" s="112"/>
      <c r="D124" s="112"/>
      <c r="E124" s="97" t="s">
        <v>278</v>
      </c>
      <c r="F124" s="98"/>
      <c r="G124" s="99"/>
      <c r="H124" s="99"/>
      <c r="I124" s="105">
        <f t="shared" si="1"/>
        <v>0</v>
      </c>
      <c r="J124" s="99">
        <f>SUM(I125)</f>
        <v>132</v>
      </c>
      <c r="K124" s="100">
        <f>J124/$J$127</f>
        <v>0.0009994701050284574</v>
      </c>
    </row>
    <row r="125" spans="1:11" ht="18" customHeight="1">
      <c r="A125" s="5"/>
      <c r="B125" s="101" t="s">
        <v>279</v>
      </c>
      <c r="C125" s="113" t="s">
        <v>117</v>
      </c>
      <c r="D125" s="113">
        <v>9537</v>
      </c>
      <c r="E125" s="102" t="s">
        <v>33</v>
      </c>
      <c r="F125" s="103" t="s">
        <v>59</v>
      </c>
      <c r="G125" s="107">
        <v>66</v>
      </c>
      <c r="H125" s="107">
        <v>2</v>
      </c>
      <c r="I125" s="105">
        <f t="shared" si="1"/>
        <v>132</v>
      </c>
      <c r="J125" s="105"/>
      <c r="K125" s="106"/>
    </row>
    <row r="126" spans="1:11" ht="4.5" customHeight="1">
      <c r="A126" s="6"/>
      <c r="B126" s="18"/>
      <c r="C126" s="121"/>
      <c r="D126" s="122"/>
      <c r="E126" s="19"/>
      <c r="F126" s="20"/>
      <c r="G126" s="14"/>
      <c r="H126" s="21"/>
      <c r="I126" s="21"/>
      <c r="J126" s="22"/>
      <c r="K126" s="23"/>
    </row>
    <row r="127" spans="1:11" ht="18" customHeight="1">
      <c r="A127" s="5"/>
      <c r="B127" s="134" t="s">
        <v>120</v>
      </c>
      <c r="C127" s="135"/>
      <c r="D127" s="135"/>
      <c r="E127" s="136"/>
      <c r="F127" s="25"/>
      <c r="G127" s="15"/>
      <c r="H127" s="15"/>
      <c r="I127" s="15">
        <f>SUM(I17:I125)</f>
        <v>132069.98322</v>
      </c>
      <c r="J127" s="15">
        <f>SUM(J17:J125)</f>
        <v>132069.98322</v>
      </c>
      <c r="K127" s="16">
        <f>SUM(K17:K125)</f>
        <v>1.0000000000000002</v>
      </c>
    </row>
    <row r="128" spans="1:11" ht="4.5" customHeight="1">
      <c r="A128" s="6"/>
      <c r="B128" s="24"/>
      <c r="C128" s="26"/>
      <c r="D128" s="26"/>
      <c r="E128" s="24"/>
      <c r="F128" s="27"/>
      <c r="G128" s="22"/>
      <c r="H128" s="22"/>
      <c r="I128" s="22"/>
      <c r="J128" s="22"/>
      <c r="K128" s="23"/>
    </row>
    <row r="129" spans="1:11" ht="18" customHeight="1">
      <c r="A129" s="5"/>
      <c r="B129" s="134" t="s">
        <v>331</v>
      </c>
      <c r="C129" s="135"/>
      <c r="D129" s="135"/>
      <c r="E129" s="136"/>
      <c r="F129" s="25"/>
      <c r="G129" s="15"/>
      <c r="H129" s="15"/>
      <c r="I129" s="15">
        <f>I127*0.2493</f>
        <v>32925.046816746</v>
      </c>
      <c r="J129" s="15">
        <f>J127*0.2493</f>
        <v>32925.046816746</v>
      </c>
      <c r="K129" s="93" t="s">
        <v>161</v>
      </c>
    </row>
    <row r="130" spans="1:11" ht="4.5" customHeight="1">
      <c r="A130" s="6"/>
      <c r="B130" s="28"/>
      <c r="C130" s="28"/>
      <c r="D130" s="28"/>
      <c r="E130" s="29"/>
      <c r="F130" s="27"/>
      <c r="G130" s="22"/>
      <c r="H130" s="22"/>
      <c r="I130" s="22"/>
      <c r="J130" s="22"/>
      <c r="K130" s="94"/>
    </row>
    <row r="131" spans="1:11" ht="18" customHeight="1">
      <c r="A131" s="5"/>
      <c r="B131" s="134" t="s">
        <v>121</v>
      </c>
      <c r="C131" s="135"/>
      <c r="D131" s="135"/>
      <c r="E131" s="136"/>
      <c r="F131" s="25"/>
      <c r="G131" s="15"/>
      <c r="H131" s="15"/>
      <c r="I131" s="15">
        <f>I127+I129</f>
        <v>164995.030036746</v>
      </c>
      <c r="J131" s="15">
        <f>J127+J129</f>
        <v>164995.030036746</v>
      </c>
      <c r="K131" s="95">
        <f>I131/G125</f>
        <v>2499.9246975264546</v>
      </c>
    </row>
    <row r="132" spans="1:11" ht="4.5" customHeight="1">
      <c r="A132" s="6"/>
      <c r="B132" s="30"/>
      <c r="C132" s="31"/>
      <c r="D132" s="32"/>
      <c r="E132" s="33"/>
      <c r="F132" s="31"/>
      <c r="G132" s="33"/>
      <c r="H132" s="33"/>
      <c r="I132" s="33"/>
      <c r="J132" s="33"/>
      <c r="K132" s="33"/>
    </row>
    <row r="133" spans="1:11" ht="18" customHeight="1">
      <c r="A133" s="6"/>
      <c r="B133" s="132" t="s">
        <v>335</v>
      </c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1:11" ht="18" customHeight="1">
      <c r="A134" s="6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1:11" ht="18" customHeight="1">
      <c r="A135" s="6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</row>
    <row r="136" spans="1:11" ht="4.5" customHeight="1">
      <c r="A136" s="6"/>
      <c r="B136" s="34"/>
      <c r="C136" s="35"/>
      <c r="D136" s="35"/>
      <c r="E136" s="34"/>
      <c r="F136" s="34"/>
      <c r="G136" s="34"/>
      <c r="H136" s="34"/>
      <c r="I136" s="34"/>
      <c r="J136" s="34"/>
      <c r="K136" s="34"/>
    </row>
    <row r="137" spans="1:11" s="39" customFormat="1" ht="18" customHeight="1">
      <c r="A137" s="36"/>
      <c r="B137" s="123" t="s">
        <v>336</v>
      </c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1:11" s="39" customFormat="1" ht="15" customHeight="1">
      <c r="A138" s="36"/>
      <c r="B138" s="125" t="s">
        <v>122</v>
      </c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s="39" customFormat="1" ht="15" customHeight="1">
      <c r="A139" s="36"/>
      <c r="B139" s="125" t="s">
        <v>123</v>
      </c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1:11" s="40" customFormat="1" ht="15" customHeight="1">
      <c r="A140" s="36"/>
      <c r="B140" s="126" t="s">
        <v>124</v>
      </c>
      <c r="C140" s="126"/>
      <c r="D140" s="126"/>
      <c r="E140" s="126"/>
      <c r="F140" s="126"/>
      <c r="G140" s="126"/>
      <c r="H140" s="126"/>
      <c r="I140" s="126"/>
      <c r="J140" s="126"/>
      <c r="K140" s="126"/>
    </row>
    <row r="141" spans="1:11" s="39" customFormat="1" ht="14.25" customHeight="1">
      <c r="A141" s="41"/>
      <c r="B141" s="41"/>
      <c r="C141" s="42"/>
      <c r="D141" s="42"/>
      <c r="E141" s="41"/>
      <c r="F141" s="41"/>
      <c r="G141" s="41"/>
      <c r="H141" s="41"/>
      <c r="I141" s="41"/>
      <c r="J141" s="41"/>
      <c r="K141" s="41"/>
    </row>
    <row r="142" spans="1:11" s="39" customFormat="1" ht="14.25" customHeight="1">
      <c r="A142" s="41"/>
      <c r="B142" s="41"/>
      <c r="C142" s="42"/>
      <c r="D142" s="42"/>
      <c r="E142" s="41"/>
      <c r="F142" s="41"/>
      <c r="G142" s="41"/>
      <c r="H142" s="41"/>
      <c r="I142" s="41"/>
      <c r="J142" s="41"/>
      <c r="K142" s="41"/>
    </row>
    <row r="143" spans="1:11" s="39" customFormat="1" ht="14.25" customHeight="1">
      <c r="A143" s="41"/>
      <c r="B143" s="41"/>
      <c r="C143" s="42"/>
      <c r="D143" s="42"/>
      <c r="E143" s="41"/>
      <c r="F143" s="41"/>
      <c r="G143" s="41"/>
      <c r="H143" s="41"/>
      <c r="I143" s="41"/>
      <c r="J143" s="41"/>
      <c r="K143" s="41"/>
    </row>
    <row r="144" spans="1:11" s="39" customFormat="1" ht="14.25" customHeight="1">
      <c r="A144" s="41"/>
      <c r="B144" s="41"/>
      <c r="C144" s="42"/>
      <c r="D144" s="42"/>
      <c r="E144" s="41"/>
      <c r="F144" s="41"/>
      <c r="G144" s="41"/>
      <c r="H144" s="41"/>
      <c r="I144" s="41"/>
      <c r="J144" s="41"/>
      <c r="K144" s="41"/>
    </row>
    <row r="145" spans="1:11" s="39" customFormat="1" ht="14.25" customHeight="1">
      <c r="A145" s="41"/>
      <c r="B145" s="41"/>
      <c r="C145" s="42"/>
      <c r="D145" s="42"/>
      <c r="E145" s="41"/>
      <c r="F145" s="41"/>
      <c r="G145" s="41"/>
      <c r="H145" s="41"/>
      <c r="I145" s="41"/>
      <c r="J145" s="41"/>
      <c r="K145" s="41"/>
    </row>
  </sheetData>
  <sheetProtection/>
  <mergeCells count="27">
    <mergeCell ref="B131:E131"/>
    <mergeCell ref="B2:K2"/>
    <mergeCell ref="B3:K3"/>
    <mergeCell ref="B4:K4"/>
    <mergeCell ref="B5:K5"/>
    <mergeCell ref="B7:K7"/>
    <mergeCell ref="B8:K8"/>
    <mergeCell ref="B9:K9"/>
    <mergeCell ref="B10:D10"/>
    <mergeCell ref="F10:H10"/>
    <mergeCell ref="I10:K10"/>
    <mergeCell ref="B12:K12"/>
    <mergeCell ref="B14:B15"/>
    <mergeCell ref="C14:C15"/>
    <mergeCell ref="D14:D15"/>
    <mergeCell ref="E14:E15"/>
    <mergeCell ref="F14:F15"/>
    <mergeCell ref="B137:F137"/>
    <mergeCell ref="G137:K137"/>
    <mergeCell ref="B138:K138"/>
    <mergeCell ref="B139:K139"/>
    <mergeCell ref="B140:K140"/>
    <mergeCell ref="G14:G15"/>
    <mergeCell ref="H14:K14"/>
    <mergeCell ref="B133:K135"/>
    <mergeCell ref="B127:E127"/>
    <mergeCell ref="B129:E129"/>
  </mergeCells>
  <printOptions horizontalCentered="1"/>
  <pageMargins left="0.3937007874015748" right="0.1968503937007874" top="0.3937007874015748" bottom="0.3937007874015748" header="0" footer="0.1968503937007874"/>
  <pageSetup orientation="landscape" paperSize="9" scale="76" r:id="rId2"/>
  <headerFooter>
    <oddFooter>&amp;CPágina &amp;P de &amp;N</oddFooter>
  </headerFooter>
  <rowBreaks count="1" manualBreakCount="1">
    <brk id="41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45" customWidth="1"/>
    <col min="2" max="2" width="7.7109375" style="45" customWidth="1"/>
    <col min="3" max="3" width="55.7109375" style="45" customWidth="1"/>
    <col min="4" max="4" width="10.7109375" style="46" customWidth="1"/>
    <col min="5" max="5" width="16.7109375" style="45" customWidth="1"/>
    <col min="6" max="6" width="10.7109375" style="46" customWidth="1"/>
    <col min="7" max="7" width="14.7109375" style="46" customWidth="1"/>
    <col min="8" max="8" width="10.7109375" style="46" customWidth="1"/>
    <col min="9" max="9" width="14.7109375" style="46" customWidth="1"/>
    <col min="10" max="10" width="10.7109375" style="46" customWidth="1"/>
    <col min="11" max="11" width="14.7109375" style="46" customWidth="1"/>
    <col min="12" max="12" width="10.7109375" style="46" customWidth="1"/>
    <col min="13" max="14" width="14.7109375" style="46" customWidth="1"/>
    <col min="15" max="16384" width="11.421875" style="45" customWidth="1"/>
  </cols>
  <sheetData>
    <row r="1" ht="18" customHeight="1">
      <c r="A1" s="45" t="s">
        <v>105</v>
      </c>
    </row>
    <row r="2" spans="2:16" ht="18" customHeight="1">
      <c r="B2" s="166" t="s">
        <v>106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46"/>
      <c r="P2" s="46"/>
    </row>
    <row r="3" spans="2:16" ht="18" customHeight="1">
      <c r="B3" s="169" t="s">
        <v>107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46"/>
      <c r="P3" s="46"/>
    </row>
    <row r="4" spans="2:16" ht="18" customHeight="1">
      <c r="B4" s="172" t="s">
        <v>108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46"/>
      <c r="P4" s="46"/>
    </row>
    <row r="5" spans="2:16" ht="18" customHeight="1">
      <c r="B5" s="175" t="s">
        <v>109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46"/>
      <c r="P5" s="46"/>
    </row>
    <row r="6" spans="2:13" ht="4.5" customHeight="1">
      <c r="B6" s="47"/>
      <c r="C6" s="48"/>
      <c r="D6" s="48"/>
      <c r="E6" s="48"/>
      <c r="F6" s="49"/>
      <c r="G6" s="50"/>
      <c r="H6" s="50"/>
      <c r="I6" s="50"/>
      <c r="J6" s="50"/>
      <c r="K6" s="50"/>
      <c r="L6" s="50"/>
      <c r="M6" s="50"/>
    </row>
    <row r="7" spans="2:14" ht="18" customHeight="1">
      <c r="B7" s="178" t="s">
        <v>164</v>
      </c>
      <c r="C7" s="178"/>
      <c r="D7" s="178"/>
      <c r="E7" s="178"/>
      <c r="F7" s="178"/>
      <c r="G7" s="178"/>
      <c r="H7" s="178"/>
      <c r="I7" s="179"/>
      <c r="J7" s="51"/>
      <c r="K7" s="51"/>
      <c r="L7" s="51"/>
      <c r="M7" s="51"/>
      <c r="N7" s="52"/>
    </row>
    <row r="8" spans="2:14" ht="18" customHeight="1">
      <c r="B8" s="179" t="s">
        <v>165</v>
      </c>
      <c r="C8" s="180"/>
      <c r="D8" s="180"/>
      <c r="E8" s="180"/>
      <c r="F8" s="180"/>
      <c r="G8" s="180"/>
      <c r="H8" s="180"/>
      <c r="I8" s="180"/>
      <c r="J8" s="51"/>
      <c r="K8" s="51"/>
      <c r="L8" s="51"/>
      <c r="M8" s="51"/>
      <c r="N8" s="52"/>
    </row>
    <row r="9" spans="2:14" ht="18" customHeight="1">
      <c r="B9" s="185" t="s">
        <v>317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2:14" ht="18" customHeight="1">
      <c r="B10" s="178" t="s">
        <v>340</v>
      </c>
      <c r="C10" s="178"/>
      <c r="D10" s="178"/>
      <c r="E10" s="178"/>
      <c r="F10" s="190" t="s">
        <v>316</v>
      </c>
      <c r="G10" s="190"/>
      <c r="H10" s="190"/>
      <c r="I10" s="190" t="s">
        <v>341</v>
      </c>
      <c r="J10" s="190"/>
      <c r="K10" s="190"/>
      <c r="L10" s="186" t="s">
        <v>282</v>
      </c>
      <c r="M10" s="186"/>
      <c r="N10" s="186"/>
    </row>
    <row r="11" spans="2:14" s="53" customFormat="1" ht="4.5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2:14" ht="15" customHeight="1">
      <c r="B12" s="187" t="s">
        <v>125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</row>
    <row r="13" spans="2:14" ht="4.5" customHeight="1">
      <c r="B13" s="56"/>
      <c r="C13" s="56"/>
      <c r="D13" s="57"/>
      <c r="E13" s="56"/>
      <c r="F13" s="57"/>
      <c r="G13" s="57"/>
      <c r="H13" s="57"/>
      <c r="I13" s="57"/>
      <c r="J13" s="57"/>
      <c r="K13" s="57"/>
      <c r="L13" s="57"/>
      <c r="M13" s="57"/>
      <c r="N13" s="57"/>
    </row>
    <row r="14" spans="2:14" s="58" customFormat="1" ht="13.5" customHeight="1">
      <c r="B14" s="181" t="s">
        <v>0</v>
      </c>
      <c r="C14" s="181" t="s">
        <v>126</v>
      </c>
      <c r="D14" s="181" t="s">
        <v>127</v>
      </c>
      <c r="E14" s="181" t="s">
        <v>128</v>
      </c>
      <c r="F14" s="183" t="s">
        <v>129</v>
      </c>
      <c r="G14" s="184"/>
      <c r="H14" s="183" t="s">
        <v>130</v>
      </c>
      <c r="I14" s="184"/>
      <c r="J14" s="183" t="s">
        <v>131</v>
      </c>
      <c r="K14" s="184"/>
      <c r="L14" s="183" t="s">
        <v>163</v>
      </c>
      <c r="M14" s="184"/>
      <c r="N14" s="181" t="s">
        <v>5</v>
      </c>
    </row>
    <row r="15" spans="2:14" s="58" customFormat="1" ht="13.5" customHeight="1">
      <c r="B15" s="182"/>
      <c r="C15" s="182"/>
      <c r="D15" s="182"/>
      <c r="E15" s="182"/>
      <c r="F15" s="59" t="s">
        <v>132</v>
      </c>
      <c r="G15" s="59" t="s">
        <v>133</v>
      </c>
      <c r="H15" s="59" t="s">
        <v>132</v>
      </c>
      <c r="I15" s="59" t="s">
        <v>133</v>
      </c>
      <c r="J15" s="59" t="s">
        <v>132</v>
      </c>
      <c r="K15" s="59" t="s">
        <v>133</v>
      </c>
      <c r="L15" s="59" t="s">
        <v>132</v>
      </c>
      <c r="M15" s="59" t="s">
        <v>133</v>
      </c>
      <c r="N15" s="182"/>
    </row>
    <row r="16" spans="2:14" ht="4.5" customHeight="1">
      <c r="B16" s="60"/>
      <c r="C16" s="61"/>
      <c r="D16" s="62"/>
      <c r="E16" s="61"/>
      <c r="F16" s="62"/>
      <c r="G16" s="62"/>
      <c r="H16" s="62"/>
      <c r="I16" s="62"/>
      <c r="J16" s="62"/>
      <c r="K16" s="62"/>
      <c r="L16" s="62"/>
      <c r="M16" s="62"/>
      <c r="N16" s="61"/>
    </row>
    <row r="17" spans="2:15" ht="18" customHeight="1">
      <c r="B17" s="111" t="str">
        <f>'Orçam Ampliação Almoxarifado'!B17</f>
        <v>1.00</v>
      </c>
      <c r="C17" s="63" t="str">
        <f>'Orçam Ampliação Almoxarifado'!E17</f>
        <v>INSTALAÇÃO DE CANTEIRO DE OBRAS</v>
      </c>
      <c r="D17" s="64">
        <f aca="true" t="shared" si="0" ref="D17:D35">E17/$E$37*100</f>
        <v>4.791170442915424</v>
      </c>
      <c r="E17" s="64">
        <f>'Orçam Ampliação Almoxarifado'!J17</f>
        <v>6327.697999999999</v>
      </c>
      <c r="F17" s="65">
        <v>100</v>
      </c>
      <c r="G17" s="65">
        <f>F17*E17/100</f>
        <v>6327.697999999999</v>
      </c>
      <c r="H17" s="65"/>
      <c r="I17" s="65">
        <f aca="true" t="shared" si="1" ref="I17:I24">H17*E17/100</f>
        <v>0</v>
      </c>
      <c r="J17" s="65"/>
      <c r="K17" s="65">
        <f aca="true" t="shared" si="2" ref="K17:K24">J17*E17/100</f>
        <v>0</v>
      </c>
      <c r="L17" s="65"/>
      <c r="M17" s="65">
        <f aca="true" t="shared" si="3" ref="M17:M35">L17*E17/100</f>
        <v>0</v>
      </c>
      <c r="N17" s="66">
        <f aca="true" t="shared" si="4" ref="N17:N35">G17+I17+K17+M17</f>
        <v>6327.697999999999</v>
      </c>
      <c r="O17" s="67">
        <f aca="true" t="shared" si="5" ref="O17:O35">F17+H17+J17+L17</f>
        <v>100</v>
      </c>
    </row>
    <row r="18" spans="2:15" ht="18" customHeight="1">
      <c r="B18" s="111" t="str">
        <f>'Orçam Ampliação Almoxarifado'!B19</f>
        <v>2.00</v>
      </c>
      <c r="C18" s="63" t="str">
        <f>'Orçam Ampliação Almoxarifado'!E19</f>
        <v>MOVIMENTO DE TERRA</v>
      </c>
      <c r="D18" s="64">
        <f t="shared" si="0"/>
        <v>0.5895891564572275</v>
      </c>
      <c r="E18" s="64">
        <f>'Orçam Ampliação Almoxarifado'!J19</f>
        <v>778.6703</v>
      </c>
      <c r="F18" s="65">
        <v>100</v>
      </c>
      <c r="G18" s="65">
        <f>F18*E18/100</f>
        <v>778.6703</v>
      </c>
      <c r="H18" s="65"/>
      <c r="I18" s="65">
        <f>H18*E18/100</f>
        <v>0</v>
      </c>
      <c r="J18" s="65"/>
      <c r="K18" s="65">
        <f t="shared" si="2"/>
        <v>0</v>
      </c>
      <c r="L18" s="65"/>
      <c r="M18" s="65">
        <f t="shared" si="3"/>
        <v>0</v>
      </c>
      <c r="N18" s="66">
        <f t="shared" si="4"/>
        <v>778.6703</v>
      </c>
      <c r="O18" s="67">
        <f t="shared" si="5"/>
        <v>100</v>
      </c>
    </row>
    <row r="19" spans="2:15" ht="18" customHeight="1">
      <c r="B19" s="111" t="str">
        <f>'Orçam Ampliação Almoxarifado'!B22</f>
        <v>3.00</v>
      </c>
      <c r="C19" s="63" t="str">
        <f>'Orçam Ampliação Almoxarifado'!E22</f>
        <v>FUNDAÇÃO</v>
      </c>
      <c r="D19" s="64">
        <f t="shared" si="0"/>
        <v>2.750784024821352</v>
      </c>
      <c r="E19" s="64">
        <f>'Orçam Ampliação Almoxarifado'!J22</f>
        <v>3632.96</v>
      </c>
      <c r="F19" s="65">
        <v>100</v>
      </c>
      <c r="G19" s="65">
        <f aca="true" t="shared" si="6" ref="G19:G24">F19*E19/100</f>
        <v>3632.96</v>
      </c>
      <c r="H19" s="65"/>
      <c r="I19" s="65">
        <f t="shared" si="1"/>
        <v>0</v>
      </c>
      <c r="J19" s="65"/>
      <c r="K19" s="65">
        <f t="shared" si="2"/>
        <v>0</v>
      </c>
      <c r="L19" s="65"/>
      <c r="M19" s="65">
        <f t="shared" si="3"/>
        <v>0</v>
      </c>
      <c r="N19" s="66">
        <f t="shared" si="4"/>
        <v>3632.96</v>
      </c>
      <c r="O19" s="67">
        <f t="shared" si="5"/>
        <v>100</v>
      </c>
    </row>
    <row r="20" spans="2:15" ht="18" customHeight="1">
      <c r="B20" s="111" t="str">
        <f>'Orçam Ampliação Almoxarifado'!B25</f>
        <v>4.00</v>
      </c>
      <c r="C20" s="63" t="str">
        <f>'Orçam Ampliação Almoxarifado'!E25</f>
        <v>INFRAESTRUTURA</v>
      </c>
      <c r="D20" s="64">
        <f t="shared" si="0"/>
        <v>2.2472911161470805</v>
      </c>
      <c r="E20" s="64">
        <f>'Orçam Ampliação Almoxarifado'!J25</f>
        <v>2967.997</v>
      </c>
      <c r="F20" s="65">
        <v>70</v>
      </c>
      <c r="G20" s="65">
        <f t="shared" si="6"/>
        <v>2077.5978999999998</v>
      </c>
      <c r="H20" s="65">
        <v>30</v>
      </c>
      <c r="I20" s="65">
        <f t="shared" si="1"/>
        <v>890.3990999999999</v>
      </c>
      <c r="J20" s="65"/>
      <c r="K20" s="65">
        <f t="shared" si="2"/>
        <v>0</v>
      </c>
      <c r="L20" s="65"/>
      <c r="M20" s="65">
        <f t="shared" si="3"/>
        <v>0</v>
      </c>
      <c r="N20" s="66">
        <f t="shared" si="4"/>
        <v>2967.9969999999994</v>
      </c>
      <c r="O20" s="67">
        <f t="shared" si="5"/>
        <v>100</v>
      </c>
    </row>
    <row r="21" spans="2:15" ht="18" customHeight="1">
      <c r="B21" s="111" t="str">
        <f>'Orçam Ampliação Almoxarifado'!B27</f>
        <v>5.00</v>
      </c>
      <c r="C21" s="63" t="str">
        <f>'Orçam Ampliação Almoxarifado'!E27</f>
        <v>SUPERESTRUTURA</v>
      </c>
      <c r="D21" s="64">
        <f t="shared" si="0"/>
        <v>9.599714704953533</v>
      </c>
      <c r="E21" s="64">
        <f>'Orçam Ampliação Almoxarifado'!J27</f>
        <v>12678.341600000002</v>
      </c>
      <c r="F21" s="65"/>
      <c r="G21" s="65">
        <f>F21*E21/100</f>
        <v>0</v>
      </c>
      <c r="H21" s="65">
        <v>50</v>
      </c>
      <c r="I21" s="65">
        <f>H21*E21/100</f>
        <v>6339.170800000001</v>
      </c>
      <c r="J21" s="65">
        <v>50</v>
      </c>
      <c r="K21" s="65">
        <f t="shared" si="2"/>
        <v>6339.170800000001</v>
      </c>
      <c r="L21" s="65"/>
      <c r="M21" s="65">
        <f t="shared" si="3"/>
        <v>0</v>
      </c>
      <c r="N21" s="66">
        <f t="shared" si="4"/>
        <v>12678.341600000002</v>
      </c>
      <c r="O21" s="67">
        <f t="shared" si="5"/>
        <v>100</v>
      </c>
    </row>
    <row r="22" spans="2:15" ht="18" customHeight="1">
      <c r="B22" s="111" t="str">
        <f>'Orçam Ampliação Almoxarifado'!B32</f>
        <v>6.00</v>
      </c>
      <c r="C22" s="63" t="str">
        <f>'Orçam Ampliação Almoxarifado'!E32</f>
        <v>PAREDE E PAINÉIS</v>
      </c>
      <c r="D22" s="64">
        <f t="shared" si="0"/>
        <v>14.788609965570346</v>
      </c>
      <c r="E22" s="64">
        <f>'Orçam Ampliação Almoxarifado'!J32</f>
        <v>19531.314700000003</v>
      </c>
      <c r="F22" s="65"/>
      <c r="G22" s="65">
        <f t="shared" si="6"/>
        <v>0</v>
      </c>
      <c r="H22" s="65">
        <v>50</v>
      </c>
      <c r="I22" s="65">
        <f t="shared" si="1"/>
        <v>9765.657350000001</v>
      </c>
      <c r="J22" s="65">
        <v>50</v>
      </c>
      <c r="K22" s="65">
        <f t="shared" si="2"/>
        <v>9765.657350000001</v>
      </c>
      <c r="L22" s="65"/>
      <c r="M22" s="65">
        <f t="shared" si="3"/>
        <v>0</v>
      </c>
      <c r="N22" s="66">
        <f t="shared" si="4"/>
        <v>19531.314700000003</v>
      </c>
      <c r="O22" s="67">
        <f t="shared" si="5"/>
        <v>100</v>
      </c>
    </row>
    <row r="23" spans="2:15" ht="18" customHeight="1">
      <c r="B23" s="111" t="str">
        <f>'Orçam Ampliação Almoxarifado'!B35</f>
        <v>7.00</v>
      </c>
      <c r="C23" s="63" t="str">
        <f>'Orçam Ampliação Almoxarifado'!E35</f>
        <v>IMPERMEABILIZAÇÃO E PROTEÇÃO</v>
      </c>
      <c r="D23" s="64">
        <f t="shared" si="0"/>
        <v>2.5868065677793153</v>
      </c>
      <c r="E23" s="64">
        <f>'Orçam Ampliação Almoxarifado'!J35</f>
        <v>3416.3949999999995</v>
      </c>
      <c r="F23" s="65">
        <v>30</v>
      </c>
      <c r="G23" s="65">
        <f>F23*E23/100</f>
        <v>1024.9185</v>
      </c>
      <c r="H23" s="65">
        <v>50</v>
      </c>
      <c r="I23" s="65">
        <f>H23*E23/100</f>
        <v>1708.1974999999998</v>
      </c>
      <c r="J23" s="65">
        <v>20</v>
      </c>
      <c r="K23" s="65">
        <f>J23*E23/100</f>
        <v>683.279</v>
      </c>
      <c r="L23" s="65"/>
      <c r="M23" s="65">
        <f>L23*E23/100</f>
        <v>0</v>
      </c>
      <c r="N23" s="66">
        <f>G23+I23+K23+M23</f>
        <v>3416.395</v>
      </c>
      <c r="O23" s="67">
        <f t="shared" si="5"/>
        <v>100</v>
      </c>
    </row>
    <row r="24" spans="2:15" ht="18" customHeight="1">
      <c r="B24" s="111" t="str">
        <f>'Orçam Ampliação Almoxarifado'!B37</f>
        <v>8.00</v>
      </c>
      <c r="C24" s="63" t="str">
        <f>'Orçam Ampliação Almoxarifado'!E37</f>
        <v>INSTALAÇÕES ELÉTRICAS E TELEFÔNICAS</v>
      </c>
      <c r="D24" s="64">
        <f t="shared" si="0"/>
        <v>7.054873312491666</v>
      </c>
      <c r="E24" s="64">
        <f>'Orçam Ampliação Almoxarifado'!J37</f>
        <v>9317.37</v>
      </c>
      <c r="F24" s="65"/>
      <c r="G24" s="65">
        <f t="shared" si="6"/>
        <v>0</v>
      </c>
      <c r="H24" s="65">
        <v>35</v>
      </c>
      <c r="I24" s="65">
        <f t="shared" si="1"/>
        <v>3261.0795000000003</v>
      </c>
      <c r="J24" s="65">
        <v>25</v>
      </c>
      <c r="K24" s="65">
        <f t="shared" si="2"/>
        <v>2329.3425</v>
      </c>
      <c r="L24" s="65">
        <v>40</v>
      </c>
      <c r="M24" s="65">
        <f t="shared" si="3"/>
        <v>3726.9480000000003</v>
      </c>
      <c r="N24" s="66">
        <f t="shared" si="4"/>
        <v>9317.37</v>
      </c>
      <c r="O24" s="67">
        <f t="shared" si="5"/>
        <v>100</v>
      </c>
    </row>
    <row r="25" spans="2:15" ht="18" customHeight="1">
      <c r="B25" s="111" t="str">
        <f>'Orçam Ampliação Almoxarifado'!B53</f>
        <v>9.00</v>
      </c>
      <c r="C25" s="63" t="str">
        <f>'Orçam Ampliação Almoxarifado'!E53</f>
        <v>INSTALAÇÕES HIDRO-SANITÁRIAS E INCÊNDIO</v>
      </c>
      <c r="D25" s="64">
        <f t="shared" si="0"/>
        <v>8.2121385462231</v>
      </c>
      <c r="E25" s="64">
        <f>'Orçam Ampliação Almoxarifado'!J53</f>
        <v>10845.77</v>
      </c>
      <c r="F25" s="65">
        <v>20</v>
      </c>
      <c r="G25" s="65">
        <f>F25*E25/100</f>
        <v>2169.1540000000005</v>
      </c>
      <c r="H25" s="65">
        <v>20</v>
      </c>
      <c r="I25" s="65">
        <f>H25*E25/100</f>
        <v>2169.1540000000005</v>
      </c>
      <c r="J25" s="65">
        <v>30</v>
      </c>
      <c r="K25" s="65">
        <f>J25*E25/100</f>
        <v>3253.731</v>
      </c>
      <c r="L25" s="65">
        <v>30</v>
      </c>
      <c r="M25" s="65">
        <f>L25*E25/100</f>
        <v>3253.731</v>
      </c>
      <c r="N25" s="66">
        <f>G25+I25+K25+M25</f>
        <v>10845.77</v>
      </c>
      <c r="O25" s="67">
        <f t="shared" si="5"/>
        <v>100</v>
      </c>
    </row>
    <row r="26" spans="2:15" ht="18" customHeight="1">
      <c r="B26" s="111" t="str">
        <f>'Orçam Ampliação Almoxarifado'!B65</f>
        <v>10.00</v>
      </c>
      <c r="C26" s="63" t="str">
        <f>'Orçam Ampliação Almoxarifado'!E65</f>
        <v>METAIS E ACESSÓRIOS</v>
      </c>
      <c r="D26" s="64">
        <f t="shared" si="0"/>
        <v>6.224775531549431</v>
      </c>
      <c r="E26" s="64">
        <f>'Orçam Ampliação Almoxarifado'!J65</f>
        <v>8221.06</v>
      </c>
      <c r="F26" s="65"/>
      <c r="G26" s="65">
        <f>F26*E26/100</f>
        <v>0</v>
      </c>
      <c r="H26" s="65">
        <v>30</v>
      </c>
      <c r="I26" s="65">
        <f>H26*E26/100</f>
        <v>2466.3179999999998</v>
      </c>
      <c r="J26" s="65">
        <v>30</v>
      </c>
      <c r="K26" s="65">
        <f>J26*E26/100</f>
        <v>2466.3179999999998</v>
      </c>
      <c r="L26" s="65">
        <v>40</v>
      </c>
      <c r="M26" s="65">
        <f>L26*E26/100</f>
        <v>3288.4239999999995</v>
      </c>
      <c r="N26" s="66">
        <f>G26+I26+K26+M26</f>
        <v>8221.06</v>
      </c>
      <c r="O26" s="67">
        <f t="shared" si="5"/>
        <v>100</v>
      </c>
    </row>
    <row r="27" spans="2:15" ht="18" customHeight="1">
      <c r="B27" s="111" t="str">
        <f>'Orçam Ampliação Almoxarifado'!B86</f>
        <v>11.00</v>
      </c>
      <c r="C27" s="63" t="str">
        <f>'Orçam Ampliação Almoxarifado'!E86</f>
        <v>REVESTIMENTO INTERNO</v>
      </c>
      <c r="D27" s="64">
        <f t="shared" si="0"/>
        <v>10.356617125645757</v>
      </c>
      <c r="E27" s="64">
        <f>'Orçam Ampliação Almoxarifado'!J86</f>
        <v>13677.982499999998</v>
      </c>
      <c r="F27" s="65"/>
      <c r="G27" s="65">
        <f aca="true" t="shared" si="7" ref="G27:G35">F27*E27/100</f>
        <v>0</v>
      </c>
      <c r="H27" s="65">
        <v>25</v>
      </c>
      <c r="I27" s="65">
        <f aca="true" t="shared" si="8" ref="I27:I35">H27*E27/100</f>
        <v>3419.4956249999996</v>
      </c>
      <c r="J27" s="65">
        <v>50</v>
      </c>
      <c r="K27" s="65">
        <f aca="true" t="shared" si="9" ref="K27:K35">J27*E27/100</f>
        <v>6838.991249999999</v>
      </c>
      <c r="L27" s="65">
        <v>25</v>
      </c>
      <c r="M27" s="65">
        <f t="shared" si="3"/>
        <v>3419.4956249999996</v>
      </c>
      <c r="N27" s="66">
        <f t="shared" si="4"/>
        <v>13677.982499999998</v>
      </c>
      <c r="O27" s="67">
        <f t="shared" si="5"/>
        <v>100</v>
      </c>
    </row>
    <row r="28" spans="2:15" ht="18" customHeight="1">
      <c r="B28" s="111" t="str">
        <f>'Orçam Ampliação Almoxarifado'!B95</f>
        <v>12.00</v>
      </c>
      <c r="C28" s="63" t="str">
        <f>'Orçam Ampliação Almoxarifado'!E95</f>
        <v>REVESTIMENTO EXTERNO</v>
      </c>
      <c r="D28" s="64">
        <f t="shared" si="0"/>
        <v>6.601474602655744</v>
      </c>
      <c r="E28" s="64">
        <f>'Orçam Ampliação Almoxarifado'!J95</f>
        <v>8718.566400000002</v>
      </c>
      <c r="F28" s="65"/>
      <c r="G28" s="65">
        <f t="shared" si="7"/>
        <v>0</v>
      </c>
      <c r="H28" s="65">
        <v>25</v>
      </c>
      <c r="I28" s="65">
        <f t="shared" si="8"/>
        <v>2179.6416000000004</v>
      </c>
      <c r="J28" s="65">
        <v>50</v>
      </c>
      <c r="K28" s="65">
        <f t="shared" si="9"/>
        <v>4359.283200000001</v>
      </c>
      <c r="L28" s="65">
        <v>25</v>
      </c>
      <c r="M28" s="65">
        <f t="shared" si="3"/>
        <v>2179.6416000000004</v>
      </c>
      <c r="N28" s="66">
        <f t="shared" si="4"/>
        <v>8718.566400000002</v>
      </c>
      <c r="O28" s="67">
        <f t="shared" si="5"/>
        <v>100</v>
      </c>
    </row>
    <row r="29" spans="2:15" ht="18" customHeight="1">
      <c r="B29" s="111" t="str">
        <f>'Orçam Ampliação Almoxarifado'!B98</f>
        <v>13.00</v>
      </c>
      <c r="C29" s="63" t="str">
        <f>'Orçam Ampliação Almoxarifado'!E98</f>
        <v>PISOS INTERNOS</v>
      </c>
      <c r="D29" s="64">
        <f t="shared" si="0"/>
        <v>3.757049542237384</v>
      </c>
      <c r="E29" s="64">
        <f>'Orçam Ampliação Almoxarifado'!J98</f>
        <v>4961.9347</v>
      </c>
      <c r="F29" s="65"/>
      <c r="G29" s="65">
        <f t="shared" si="7"/>
        <v>0</v>
      </c>
      <c r="H29" s="65">
        <v>25</v>
      </c>
      <c r="I29" s="65">
        <f t="shared" si="8"/>
        <v>1240.483675</v>
      </c>
      <c r="J29" s="65">
        <v>50</v>
      </c>
      <c r="K29" s="65">
        <f t="shared" si="9"/>
        <v>2480.96735</v>
      </c>
      <c r="L29" s="65">
        <v>25</v>
      </c>
      <c r="M29" s="65">
        <f t="shared" si="3"/>
        <v>1240.483675</v>
      </c>
      <c r="N29" s="66">
        <f t="shared" si="4"/>
        <v>4961.9347</v>
      </c>
      <c r="O29" s="67">
        <f t="shared" si="5"/>
        <v>100</v>
      </c>
    </row>
    <row r="30" spans="2:15" ht="18" customHeight="1">
      <c r="B30" s="111" t="str">
        <f>'Orçam Ampliação Almoxarifado'!B103</f>
        <v>14.00</v>
      </c>
      <c r="C30" s="63" t="str">
        <f>'Orçam Ampliação Almoxarifado'!E103</f>
        <v>ESQUADRIAS EM MADEIRA</v>
      </c>
      <c r="D30" s="64">
        <f t="shared" si="0"/>
        <v>2.4714541793821545</v>
      </c>
      <c r="E30" s="64">
        <f>'Orçam Ampliação Almoxarifado'!J103</f>
        <v>3264.04912</v>
      </c>
      <c r="F30" s="65"/>
      <c r="G30" s="65">
        <f t="shared" si="7"/>
        <v>0</v>
      </c>
      <c r="H30" s="65"/>
      <c r="I30" s="65">
        <f t="shared" si="8"/>
        <v>0</v>
      </c>
      <c r="J30" s="65">
        <v>60</v>
      </c>
      <c r="K30" s="65">
        <f t="shared" si="9"/>
        <v>1958.429472</v>
      </c>
      <c r="L30" s="65">
        <v>40</v>
      </c>
      <c r="M30" s="65">
        <f t="shared" si="3"/>
        <v>1305.619648</v>
      </c>
      <c r="N30" s="66">
        <f t="shared" si="4"/>
        <v>3264.04912</v>
      </c>
      <c r="O30" s="67">
        <f t="shared" si="5"/>
        <v>100</v>
      </c>
    </row>
    <row r="31" spans="2:15" ht="18" customHeight="1">
      <c r="B31" s="111" t="str">
        <f>'Orçam Ampliação Almoxarifado'!B106</f>
        <v>15.00</v>
      </c>
      <c r="C31" s="63" t="str">
        <f>'Orçam Ampliação Almoxarifado'!E106</f>
        <v>ESQUADRIAS METÁLICAS</v>
      </c>
      <c r="D31" s="64">
        <f t="shared" si="0"/>
        <v>4.415296388950355</v>
      </c>
      <c r="E31" s="64">
        <f>'Orçam Ampliação Almoxarifado'!J106</f>
        <v>5831.281199999999</v>
      </c>
      <c r="F31" s="65"/>
      <c r="G31" s="65">
        <f t="shared" si="7"/>
        <v>0</v>
      </c>
      <c r="H31" s="65"/>
      <c r="I31" s="65">
        <f t="shared" si="8"/>
        <v>0</v>
      </c>
      <c r="J31" s="65">
        <v>50</v>
      </c>
      <c r="K31" s="65">
        <f t="shared" si="9"/>
        <v>2915.6406</v>
      </c>
      <c r="L31" s="65">
        <v>50</v>
      </c>
      <c r="M31" s="65">
        <f t="shared" si="3"/>
        <v>2915.6406</v>
      </c>
      <c r="N31" s="66">
        <f t="shared" si="4"/>
        <v>5831.2812</v>
      </c>
      <c r="O31" s="67">
        <f t="shared" si="5"/>
        <v>100</v>
      </c>
    </row>
    <row r="32" spans="2:15" ht="18" customHeight="1">
      <c r="B32" s="111" t="str">
        <f>'Orçam Ampliação Almoxarifado'!B110</f>
        <v>16.00</v>
      </c>
      <c r="C32" s="63" t="str">
        <f>'Orçam Ampliação Almoxarifado'!E32</f>
        <v>PAREDE E PAINÉIS</v>
      </c>
      <c r="D32" s="64">
        <f t="shared" si="0"/>
        <v>1.2399183827200004</v>
      </c>
      <c r="E32" s="64">
        <f>'Orçam Ampliação Almoxarifado'!J110</f>
        <v>1637.56</v>
      </c>
      <c r="F32" s="65"/>
      <c r="G32" s="65">
        <f t="shared" si="7"/>
        <v>0</v>
      </c>
      <c r="H32" s="65"/>
      <c r="I32" s="65">
        <f t="shared" si="8"/>
        <v>0</v>
      </c>
      <c r="J32" s="65"/>
      <c r="K32" s="65">
        <f t="shared" si="9"/>
        <v>0</v>
      </c>
      <c r="L32" s="65">
        <v>100</v>
      </c>
      <c r="M32" s="65">
        <f t="shared" si="3"/>
        <v>1637.56</v>
      </c>
      <c r="N32" s="66">
        <f t="shared" si="4"/>
        <v>1637.56</v>
      </c>
      <c r="O32" s="67">
        <f t="shared" si="5"/>
        <v>100</v>
      </c>
    </row>
    <row r="33" spans="2:15" ht="18" customHeight="1">
      <c r="B33" s="111" t="str">
        <f>'Orçam Ampliação Almoxarifado'!B113</f>
        <v>17.00</v>
      </c>
      <c r="C33" s="63" t="str">
        <f>'Orçam Ampliação Almoxarifado'!E113</f>
        <v>PINTURA</v>
      </c>
      <c r="D33" s="64">
        <f t="shared" si="0"/>
        <v>5.123812796074648</v>
      </c>
      <c r="E33" s="64">
        <f>'Orçam Ampliação Almoxarifado'!J113</f>
        <v>6767.0187000000005</v>
      </c>
      <c r="F33" s="65"/>
      <c r="G33" s="65">
        <f t="shared" si="7"/>
        <v>0</v>
      </c>
      <c r="H33" s="65">
        <v>35</v>
      </c>
      <c r="I33" s="65">
        <f t="shared" si="8"/>
        <v>2368.456545</v>
      </c>
      <c r="J33" s="65">
        <v>30</v>
      </c>
      <c r="K33" s="65">
        <f t="shared" si="9"/>
        <v>2030.10561</v>
      </c>
      <c r="L33" s="65">
        <v>35</v>
      </c>
      <c r="M33" s="65">
        <f t="shared" si="3"/>
        <v>2368.456545</v>
      </c>
      <c r="N33" s="66">
        <f t="shared" si="4"/>
        <v>6767.0187</v>
      </c>
      <c r="O33" s="67">
        <f t="shared" si="5"/>
        <v>100</v>
      </c>
    </row>
    <row r="34" spans="2:15" ht="18" customHeight="1">
      <c r="B34" s="111" t="str">
        <f>'Orçam Ampliação Almoxarifado'!B118</f>
        <v>18.00</v>
      </c>
      <c r="C34" s="63" t="str">
        <f>'Orçam Ampliação Almoxarifado'!E118</f>
        <v>SERVIÇOS COMPLEMENTARES</v>
      </c>
      <c r="D34" s="64">
        <f t="shared" si="0"/>
        <v>7.088676602922642</v>
      </c>
      <c r="E34" s="64">
        <f>'Orçam Ampliação Almoxarifado'!J118</f>
        <v>9362.014</v>
      </c>
      <c r="F34" s="65"/>
      <c r="G34" s="65">
        <f t="shared" si="7"/>
        <v>0</v>
      </c>
      <c r="H34" s="65"/>
      <c r="I34" s="65">
        <f t="shared" si="8"/>
        <v>0</v>
      </c>
      <c r="J34" s="65"/>
      <c r="K34" s="65">
        <f t="shared" si="9"/>
        <v>0</v>
      </c>
      <c r="L34" s="65">
        <v>100</v>
      </c>
      <c r="M34" s="65">
        <f t="shared" si="3"/>
        <v>9362.014</v>
      </c>
      <c r="N34" s="66">
        <f t="shared" si="4"/>
        <v>9362.014</v>
      </c>
      <c r="O34" s="67">
        <f t="shared" si="5"/>
        <v>100</v>
      </c>
    </row>
    <row r="35" spans="2:15" ht="18" customHeight="1">
      <c r="B35" s="111" t="str">
        <f>'Orçam Ampliação Almoxarifado'!B124</f>
        <v>19.00</v>
      </c>
      <c r="C35" s="63" t="str">
        <f>'Orçam Ampliação Almoxarifado'!E124</f>
        <v>LIMPEZA</v>
      </c>
      <c r="D35" s="64">
        <f t="shared" si="0"/>
        <v>0.09994701050284574</v>
      </c>
      <c r="E35" s="64">
        <f>'Orçam Ampliação Almoxarifado'!J124</f>
        <v>132</v>
      </c>
      <c r="F35" s="65"/>
      <c r="G35" s="65">
        <f t="shared" si="7"/>
        <v>0</v>
      </c>
      <c r="H35" s="65"/>
      <c r="I35" s="65">
        <f t="shared" si="8"/>
        <v>0</v>
      </c>
      <c r="J35" s="65"/>
      <c r="K35" s="65">
        <f t="shared" si="9"/>
        <v>0</v>
      </c>
      <c r="L35" s="65">
        <v>100</v>
      </c>
      <c r="M35" s="65">
        <f t="shared" si="3"/>
        <v>132</v>
      </c>
      <c r="N35" s="66">
        <f t="shared" si="4"/>
        <v>132</v>
      </c>
      <c r="O35" s="67">
        <f t="shared" si="5"/>
        <v>100</v>
      </c>
    </row>
    <row r="36" spans="2:15" s="53" customFormat="1" ht="4.5" customHeight="1">
      <c r="B36" s="68"/>
      <c r="C36" s="69"/>
      <c r="D36" s="70"/>
      <c r="E36" s="70"/>
      <c r="F36" s="71"/>
      <c r="G36" s="71"/>
      <c r="H36" s="71"/>
      <c r="I36" s="71"/>
      <c r="J36" s="71"/>
      <c r="K36" s="71"/>
      <c r="L36" s="71"/>
      <c r="M36" s="71"/>
      <c r="N36" s="72"/>
      <c r="O36" s="110"/>
    </row>
    <row r="37" spans="2:15" s="58" customFormat="1" ht="18" customHeight="1">
      <c r="B37" s="73" t="s">
        <v>134</v>
      </c>
      <c r="C37" s="74"/>
      <c r="D37" s="75"/>
      <c r="E37" s="76">
        <f>SUM(E17:E35)</f>
        <v>132069.98322</v>
      </c>
      <c r="F37" s="77"/>
      <c r="G37" s="76">
        <f>SUM(G17:G35)</f>
        <v>16010.998699999998</v>
      </c>
      <c r="H37" s="77"/>
      <c r="I37" s="76">
        <f>SUM(I17:I35)</f>
        <v>35808.053695</v>
      </c>
      <c r="J37" s="77"/>
      <c r="K37" s="76">
        <f>SUM(K17:K35)</f>
        <v>45420.916132</v>
      </c>
      <c r="L37" s="77"/>
      <c r="M37" s="76">
        <f>SUM(M17:M35)</f>
        <v>34830.014693000005</v>
      </c>
      <c r="N37" s="77">
        <f>G37+I37+K37+M37</f>
        <v>132069.98322</v>
      </c>
      <c r="O37" s="67"/>
    </row>
    <row r="38" spans="2:15" s="58" customFormat="1" ht="18" customHeight="1">
      <c r="B38" s="73" t="s">
        <v>339</v>
      </c>
      <c r="C38" s="74"/>
      <c r="D38" s="75"/>
      <c r="E38" s="76">
        <f>E37*0.2493</f>
        <v>32925.046816746</v>
      </c>
      <c r="F38" s="77"/>
      <c r="G38" s="76">
        <f>G37*0.2493</f>
        <v>3991.5419759099996</v>
      </c>
      <c r="H38" s="77"/>
      <c r="I38" s="76">
        <f>I37*0.2493</f>
        <v>8926.9477861635</v>
      </c>
      <c r="J38" s="77"/>
      <c r="K38" s="76">
        <f>K37*0.2493</f>
        <v>11323.434391707598</v>
      </c>
      <c r="L38" s="77"/>
      <c r="M38" s="76">
        <f>M37*0.2493</f>
        <v>8683.1226629649</v>
      </c>
      <c r="N38" s="77">
        <f>G38+I38+K38+M38</f>
        <v>32925.046816746</v>
      </c>
      <c r="O38" s="67"/>
    </row>
    <row r="39" spans="2:14" s="58" customFormat="1" ht="18" customHeight="1">
      <c r="B39" s="73" t="s">
        <v>135</v>
      </c>
      <c r="C39" s="74"/>
      <c r="D39" s="75"/>
      <c r="E39" s="76">
        <f>SUM(E37:E38)</f>
        <v>164995.030036746</v>
      </c>
      <c r="F39" s="77"/>
      <c r="G39" s="76">
        <f>SUM(G37:G38)</f>
        <v>20002.540675909997</v>
      </c>
      <c r="H39" s="77"/>
      <c r="I39" s="76">
        <f>SUM(I37:I38)</f>
        <v>44735.001481163505</v>
      </c>
      <c r="J39" s="77"/>
      <c r="K39" s="76">
        <f>SUM(K37:K38)</f>
        <v>56744.350523707595</v>
      </c>
      <c r="L39" s="77"/>
      <c r="M39" s="76">
        <f>SUM(M37:M38)</f>
        <v>43513.13735596491</v>
      </c>
      <c r="N39" s="76">
        <f>SUM(N37:N38)</f>
        <v>164995.030036746</v>
      </c>
    </row>
    <row r="40" spans="2:14" s="81" customFormat="1" ht="4.5" customHeight="1">
      <c r="B40" s="74"/>
      <c r="C40" s="74"/>
      <c r="D40" s="78"/>
      <c r="E40" s="79"/>
      <c r="F40" s="80"/>
      <c r="G40" s="79"/>
      <c r="H40" s="80"/>
      <c r="I40" s="79"/>
      <c r="J40" s="80"/>
      <c r="K40" s="79"/>
      <c r="L40" s="80"/>
      <c r="M40" s="79"/>
      <c r="N40" s="80"/>
    </row>
    <row r="41" spans="2:14" s="58" customFormat="1" ht="18" customHeight="1">
      <c r="B41" s="73" t="s">
        <v>136</v>
      </c>
      <c r="C41" s="74"/>
      <c r="D41" s="82">
        <f>SUM(D17:D37)</f>
        <v>100</v>
      </c>
      <c r="E41" s="83"/>
      <c r="F41" s="84">
        <f>G37/$E$37</f>
        <v>0.12123117085075373</v>
      </c>
      <c r="G41" s="84"/>
      <c r="H41" s="84">
        <f>I37/$E$37</f>
        <v>0.271129387783381</v>
      </c>
      <c r="I41" s="84"/>
      <c r="J41" s="84">
        <f>K37/$E$37</f>
        <v>0.3439155137646878</v>
      </c>
      <c r="K41" s="84"/>
      <c r="L41" s="84">
        <f>M37/$E$37</f>
        <v>0.26372392760117747</v>
      </c>
      <c r="M41" s="84"/>
      <c r="N41" s="85">
        <f>SUM(F41:M41)</f>
        <v>1</v>
      </c>
    </row>
    <row r="43" spans="2:14" s="87" customFormat="1" ht="14.25">
      <c r="B43" s="123" t="s">
        <v>336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86"/>
      <c r="M43" s="86"/>
      <c r="N43" s="86"/>
    </row>
    <row r="44" spans="2:14" s="87" customFormat="1" ht="14.2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86"/>
      <c r="M44" s="86"/>
      <c r="N44" s="86"/>
    </row>
    <row r="45" spans="2:14" s="87" customFormat="1" ht="14.25">
      <c r="B45" s="37"/>
      <c r="C45" s="88"/>
      <c r="D45" s="88"/>
      <c r="E45" s="38"/>
      <c r="F45" s="38"/>
      <c r="G45" s="38"/>
      <c r="H45" s="38"/>
      <c r="I45" s="38"/>
      <c r="J45" s="38"/>
      <c r="K45" s="38"/>
      <c r="L45" s="86"/>
      <c r="M45" s="86"/>
      <c r="N45" s="86"/>
    </row>
    <row r="46" spans="2:14" s="87" customFormat="1" ht="14.25">
      <c r="B46" s="125" t="s">
        <v>122</v>
      </c>
      <c r="C46" s="125"/>
      <c r="D46" s="125"/>
      <c r="E46" s="125"/>
      <c r="F46" s="125"/>
      <c r="G46" s="125"/>
      <c r="H46" s="125"/>
      <c r="I46" s="125"/>
      <c r="J46" s="125"/>
      <c r="K46" s="125"/>
      <c r="L46" s="86"/>
      <c r="M46" s="86"/>
      <c r="N46" s="86"/>
    </row>
    <row r="47" spans="2:14" s="87" customFormat="1" ht="14.25">
      <c r="B47" s="125" t="s">
        <v>123</v>
      </c>
      <c r="C47" s="125"/>
      <c r="D47" s="125"/>
      <c r="E47" s="125"/>
      <c r="F47" s="125"/>
      <c r="G47" s="125"/>
      <c r="H47" s="125"/>
      <c r="I47" s="125"/>
      <c r="J47" s="125"/>
      <c r="K47" s="125"/>
      <c r="L47" s="89"/>
      <c r="M47" s="89"/>
      <c r="N47" s="86"/>
    </row>
    <row r="48" spans="2:14" s="87" customFormat="1" ht="12.75">
      <c r="B48" s="126" t="s">
        <v>124</v>
      </c>
      <c r="C48" s="126"/>
      <c r="D48" s="126"/>
      <c r="E48" s="126"/>
      <c r="F48" s="126"/>
      <c r="G48" s="126"/>
      <c r="H48" s="126"/>
      <c r="I48" s="126"/>
      <c r="J48" s="126"/>
      <c r="K48" s="126"/>
      <c r="L48" s="90"/>
      <c r="M48" s="90"/>
      <c r="N48" s="86"/>
    </row>
    <row r="49" spans="2:14" s="87" customFormat="1" ht="14.25">
      <c r="B49" s="91"/>
      <c r="C49" s="91"/>
      <c r="D49" s="91"/>
      <c r="E49" s="91"/>
      <c r="F49" s="86"/>
      <c r="G49" s="86"/>
      <c r="H49" s="86"/>
      <c r="I49" s="86"/>
      <c r="J49" s="86"/>
      <c r="K49" s="86"/>
      <c r="L49" s="86"/>
      <c r="M49" s="86"/>
      <c r="N49" s="86"/>
    </row>
    <row r="50" spans="4:14" s="87" customFormat="1" ht="12">
      <c r="D50" s="86"/>
      <c r="F50" s="86"/>
      <c r="G50" s="86"/>
      <c r="H50" s="86"/>
      <c r="I50" s="86"/>
      <c r="J50" s="86"/>
      <c r="K50" s="86"/>
      <c r="L50" s="86"/>
      <c r="M50" s="86"/>
      <c r="N50" s="86"/>
    </row>
  </sheetData>
  <sheetProtection/>
  <mergeCells count="26">
    <mergeCell ref="B46:K46"/>
    <mergeCell ref="B47:K47"/>
    <mergeCell ref="B48:K48"/>
    <mergeCell ref="J14:K14"/>
    <mergeCell ref="L14:M14"/>
    <mergeCell ref="N14:N15"/>
    <mergeCell ref="B43:F43"/>
    <mergeCell ref="G43:K43"/>
    <mergeCell ref="B14:B15"/>
    <mergeCell ref="C14:C15"/>
    <mergeCell ref="D14:D15"/>
    <mergeCell ref="E14:E15"/>
    <mergeCell ref="F14:G14"/>
    <mergeCell ref="H14:I14"/>
    <mergeCell ref="B9:N9"/>
    <mergeCell ref="L10:N10"/>
    <mergeCell ref="B12:N12"/>
    <mergeCell ref="B10:E10"/>
    <mergeCell ref="I10:K10"/>
    <mergeCell ref="F10:H10"/>
    <mergeCell ref="B2:N2"/>
    <mergeCell ref="B3:N3"/>
    <mergeCell ref="B4:N4"/>
    <mergeCell ref="B5:N5"/>
    <mergeCell ref="B7:I7"/>
    <mergeCell ref="B8:I8"/>
  </mergeCells>
  <printOptions horizontalCentered="1"/>
  <pageMargins left="0.3937007874015748" right="0.1968503937007874" top="0.3937007874015748" bottom="0.5905511811023623" header="0" footer="0.3937007874015748"/>
  <pageSetup horizontalDpi="600" verticalDpi="600" orientation="landscape" paperSize="9" scale="6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do Custo de Construção</dc:title>
  <dc:subject>Composições Unitárias de Preços</dc:subject>
  <dc:creator>Antonio Pires Melo</dc:creator>
  <cp:keywords/>
  <dc:description/>
  <cp:lastModifiedBy>Fauze Simão Sobrinho</cp:lastModifiedBy>
  <cp:lastPrinted>2017-07-05T18:05:59Z</cp:lastPrinted>
  <dcterms:created xsi:type="dcterms:W3CDTF">1999-02-16T19:25:04Z</dcterms:created>
  <dcterms:modified xsi:type="dcterms:W3CDTF">2017-07-05T18:06:13Z</dcterms:modified>
  <cp:category/>
  <cp:version/>
  <cp:contentType/>
  <cp:contentStatus/>
</cp:coreProperties>
</file>