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90" windowWidth="9135" windowHeight="4965" tabRatio="605" activeTab="1"/>
  </bookViews>
  <sheets>
    <sheet name="Orçamento Ampliação Manutenção" sheetId="1" r:id="rId1"/>
    <sheet name="Cronograma Ampliação Manutenção" sheetId="2" r:id="rId2"/>
  </sheets>
  <externalReferences>
    <externalReference r:id="rId5"/>
    <externalReference r:id="rId6"/>
  </externalReferences>
  <definedNames>
    <definedName name="_xlnm.Print_Area" localSheetId="1">'Cronograma Ampliação Manutenção'!$B$2:$N$50</definedName>
    <definedName name="_xlnm.Print_Area" localSheetId="0">'Orçamento Ampliação Manutenção'!$B$2:$K$191</definedName>
    <definedName name="b">#REF!</definedName>
    <definedName name="BDI">'[2]BDI'!$A$8</definedName>
    <definedName name="cchl">#REF!</definedName>
    <definedName name="_xlnm.Print_Titles" localSheetId="0">'Orçamento Ampliação Manutenção'!$12:$16</definedName>
  </definedNames>
  <calcPr fullCalcOnLoad="1"/>
</workbook>
</file>

<file path=xl/sharedStrings.xml><?xml version="1.0" encoding="utf-8"?>
<sst xmlns="http://schemas.openxmlformats.org/spreadsheetml/2006/main" count="783" uniqueCount="489">
  <si>
    <t>ITEM</t>
  </si>
  <si>
    <t>Aterro apiloado (com empréstimo)</t>
  </si>
  <si>
    <t>Alvenaria de pedra argamassada para fundações</t>
  </si>
  <si>
    <t>Interruptor de 1 seção (simples)</t>
  </si>
  <si>
    <t>Interruptor de 2 seção (duplo)</t>
  </si>
  <si>
    <t>Tomada 2P + T (universal)</t>
  </si>
  <si>
    <t>Disjuntor monofásico (tipo "quick-lag" até 30A)</t>
  </si>
  <si>
    <t>Demolição de bancada</t>
  </si>
  <si>
    <t>Retirada de esquadrias de madeira (inclusive forra e alizares)</t>
  </si>
  <si>
    <t>Retirada de madeiramento da cobertura</t>
  </si>
  <si>
    <t>Demolição de parede tijolo maciço sem reaproveitamento</t>
  </si>
  <si>
    <t>Demolição de concreto armado</t>
  </si>
  <si>
    <t>Bota-fora</t>
  </si>
  <si>
    <t>Disjuntor trifásico (tipo "no fuse" de 60 a 100A)</t>
  </si>
  <si>
    <t>TOTAL</t>
  </si>
  <si>
    <t>VALORES</t>
  </si>
  <si>
    <t>SERVIÇOS PRELIMINARES</t>
  </si>
  <si>
    <t>pt</t>
  </si>
  <si>
    <t>Demolição de calçada</t>
  </si>
  <si>
    <t>Retirada de telhado em telhas cerâmicas</t>
  </si>
  <si>
    <t>Peitoril em granito</t>
  </si>
  <si>
    <t>Chapim em concreto aparente</t>
  </si>
  <si>
    <t>Batente metálico</t>
  </si>
  <si>
    <t>11.01</t>
  </si>
  <si>
    <t>11.02</t>
  </si>
  <si>
    <t>12.01</t>
  </si>
  <si>
    <t>14.01</t>
  </si>
  <si>
    <t>14.02</t>
  </si>
  <si>
    <t>Interruptor de 3 seções ( triplo)</t>
  </si>
  <si>
    <t>Interruptor three-way</t>
  </si>
  <si>
    <t>Tomada para ar condicionado</t>
  </si>
  <si>
    <t>Extintor de incêndio CO2 6  KG</t>
  </si>
  <si>
    <t xml:space="preserve"> SERVIÇO</t>
  </si>
  <si>
    <t>Preço Total</t>
  </si>
  <si>
    <t>Preço Unitário</t>
  </si>
  <si>
    <t>INFRAESTRUTURA</t>
  </si>
  <si>
    <t>INSTALAÇÃO DO CANTEIRO DE OBRAS</t>
  </si>
  <si>
    <t>Tapume em chapa compensada</t>
  </si>
  <si>
    <t>Verga reta de concreto armado</t>
  </si>
  <si>
    <t>PAREDES E PAINÉIS</t>
  </si>
  <si>
    <t>COBERTURA</t>
  </si>
  <si>
    <t>FORRO</t>
  </si>
  <si>
    <t>REVESTIMENTO EXTERNO</t>
  </si>
  <si>
    <t>PISOS INTERNOS</t>
  </si>
  <si>
    <t>Piso em granilite com junta plástica</t>
  </si>
  <si>
    <t>ESQUADRIAS EM MADEIRA</t>
  </si>
  <si>
    <t>ESQUADRIAS METÁLICAS</t>
  </si>
  <si>
    <t>VIDROS E SIMILARES</t>
  </si>
  <si>
    <t>SERVIÇOS COMPLEMENTARES</t>
  </si>
  <si>
    <t>10.01</t>
  </si>
  <si>
    <t>10.02</t>
  </si>
  <si>
    <t>15.01</t>
  </si>
  <si>
    <t>16.01</t>
  </si>
  <si>
    <t>18.01</t>
  </si>
  <si>
    <t xml:space="preserve">LIMPEZA </t>
  </si>
  <si>
    <t>Limpeza da obra</t>
  </si>
  <si>
    <t>Retirada de instalações</t>
  </si>
  <si>
    <t>Retirada de esquadrias metálicas</t>
  </si>
  <si>
    <t>Demolição de forro de gesso</t>
  </si>
  <si>
    <t>Vidro liso fumê 4mm</t>
  </si>
  <si>
    <t>Pintura acrílica sem  massa acrílica</t>
  </si>
  <si>
    <t>1.02</t>
  </si>
  <si>
    <t>1.03</t>
  </si>
  <si>
    <t>1.04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</si>
  <si>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</si>
  <si>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</si>
  <si>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</si>
  <si>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</si>
  <si>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</si>
  <si>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</si>
  <si>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</si>
  <si>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</si>
  <si>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</si>
  <si>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Remoção de pia/ louça sanitária</t>
  </si>
  <si>
    <t>Demolição de piso cimentado</t>
  </si>
  <si>
    <t>1.01</t>
  </si>
  <si>
    <t>1.05</t>
  </si>
  <si>
    <t>12.02</t>
  </si>
  <si>
    <t>16.02</t>
  </si>
  <si>
    <t>17.01</t>
  </si>
  <si>
    <t>17.02</t>
  </si>
  <si>
    <t>13.01</t>
  </si>
  <si>
    <t>13.02</t>
  </si>
  <si>
    <t>Rodapé em granilite</t>
  </si>
  <si>
    <t>17.03</t>
  </si>
  <si>
    <t>17.04</t>
  </si>
  <si>
    <t>17.05</t>
  </si>
  <si>
    <t>Subestação aérea de 45KVA</t>
  </si>
  <si>
    <t xml:space="preserve">Ponto de tomada para telefone completo </t>
  </si>
  <si>
    <t>Luminária de emergência de 15W- 220V</t>
  </si>
  <si>
    <t>Caixa de inspeção em alvenaria de tijolos maciço 1/2 vez, revestida internamente, tampa de concreto 60x60x80</t>
  </si>
  <si>
    <t>15.02</t>
  </si>
  <si>
    <t>12.03</t>
  </si>
  <si>
    <t>14.03</t>
  </si>
  <si>
    <t>16.03</t>
  </si>
  <si>
    <t>16.04</t>
  </si>
  <si>
    <t>Lastro de concreto magro 1:3:6 e=8cm</t>
  </si>
  <si>
    <t>UNIDADE</t>
  </si>
  <si>
    <t>QUANTIDADE</t>
  </si>
  <si>
    <t>MOVIMENTO DE TERRA</t>
  </si>
  <si>
    <t>SUPERESTRUTURA</t>
  </si>
  <si>
    <t>INSTALAÇÕES ELÉTRICAS E TELEFÔNICAS</t>
  </si>
  <si>
    <t>REVESTIMENTO INTERNO</t>
  </si>
  <si>
    <t>PINTURA</t>
  </si>
  <si>
    <t>FUNDAÇÃO</t>
  </si>
  <si>
    <t>m2</t>
  </si>
  <si>
    <t>m3</t>
  </si>
  <si>
    <t>m</t>
  </si>
  <si>
    <t>unid.</t>
  </si>
  <si>
    <t>1.00</t>
  </si>
  <si>
    <t>2.00</t>
  </si>
  <si>
    <t>3.00</t>
  </si>
  <si>
    <t>4.00</t>
  </si>
  <si>
    <t>5.00</t>
  </si>
  <si>
    <t>6.00</t>
  </si>
  <si>
    <t>7.00</t>
  </si>
  <si>
    <t>8.00</t>
  </si>
  <si>
    <t>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</si>
  <si>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</si>
  <si>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</si>
  <si>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</si>
  <si>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</si>
  <si>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</si>
  <si>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</si>
  <si>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</si>
  <si>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</si>
  <si>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</si>
  <si>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8.01</t>
  </si>
  <si>
    <t>8.02</t>
  </si>
  <si>
    <t>8.03</t>
  </si>
  <si>
    <t>9.01</t>
  </si>
  <si>
    <t>9.02</t>
  </si>
  <si>
    <t>9.03</t>
  </si>
  <si>
    <t>9.04</t>
  </si>
  <si>
    <t>7.01</t>
  </si>
  <si>
    <t>6.01</t>
  </si>
  <si>
    <t>6.02</t>
  </si>
  <si>
    <t>5.01</t>
  </si>
  <si>
    <t>5.02</t>
  </si>
  <si>
    <t>4.01</t>
  </si>
  <si>
    <t>4.02</t>
  </si>
  <si>
    <t>4.03</t>
  </si>
  <si>
    <t>3.01</t>
  </si>
  <si>
    <t>3.02</t>
  </si>
  <si>
    <t>3.03</t>
  </si>
  <si>
    <t>2.01</t>
  </si>
  <si>
    <t>Demolição de azulejos / cerâmica (inclusive emboço)</t>
  </si>
  <si>
    <t>Locação da obra</t>
  </si>
  <si>
    <t>Escavação em solo normal até 2,00m(fundação e tubulações de água/esgoto/luz)</t>
  </si>
  <si>
    <t>Escavação para tubulões a céu aberto</t>
  </si>
  <si>
    <t>Reaterro apiloado manual de valas</t>
  </si>
  <si>
    <t>Concreto ciclópico (fck = 11 Mpa) para tubulões</t>
  </si>
  <si>
    <t>Baldrame de tijolo maciço</t>
  </si>
  <si>
    <t>Lastro de impermeabilização, e= 5,0cm para fundação</t>
  </si>
  <si>
    <t>Concreto armado 20Mpa inclusive lançamento e adensamento para tubulões, cintas e blocos</t>
  </si>
  <si>
    <t>Concreto armado 18Mpa inclusive lançamento e adensamento para pilares, vigas e caixa d'água</t>
  </si>
  <si>
    <t>Alvenaria tijolos furados  9x14x19  1/2 vez</t>
  </si>
  <si>
    <t>Divisórias em granito e=3cm</t>
  </si>
  <si>
    <t>IMPERMEABILIZAÇÃO E PROTEÇÃO</t>
  </si>
  <si>
    <t>Impermeabilização de calhas com manta  e proteção de alumínio</t>
  </si>
  <si>
    <t>Regularização c/ argamassa p/ impermeabilização e=6cm</t>
  </si>
  <si>
    <t>Telha em fibrocimento e=6mm inclusive madeiramento</t>
  </si>
  <si>
    <t>Calha em concreto armado</t>
  </si>
  <si>
    <t>10.03</t>
  </si>
  <si>
    <t>10.04</t>
  </si>
  <si>
    <t>Centro de distribuição  para   40 circuitos com  barramento</t>
  </si>
  <si>
    <t>10.05</t>
  </si>
  <si>
    <t>10.06</t>
  </si>
  <si>
    <t>10.07</t>
  </si>
  <si>
    <t>Haste Terra Copperweld 5/8x2,40m</t>
  </si>
  <si>
    <t>10.08</t>
  </si>
  <si>
    <t>10.09</t>
  </si>
  <si>
    <t>10.10</t>
  </si>
  <si>
    <t>10.11</t>
  </si>
  <si>
    <t>Luminária fluorescente 1x40W completa, reator partida rápida de sobrepor completa e instalada</t>
  </si>
  <si>
    <t>10.13</t>
  </si>
  <si>
    <t>Luminária fluorescente PL 26W embutir completa e instalada</t>
  </si>
  <si>
    <t>10.14</t>
  </si>
  <si>
    <t>Luminária tipo arandela lâmpada PL 26W completa e instalada</t>
  </si>
  <si>
    <t>10.16</t>
  </si>
  <si>
    <t>10.17</t>
  </si>
  <si>
    <t>10.18</t>
  </si>
  <si>
    <t>10.19</t>
  </si>
  <si>
    <t>Ponto para água fria</t>
  </si>
  <si>
    <t>Ponto para esgoto primário</t>
  </si>
  <si>
    <t>11.03</t>
  </si>
  <si>
    <t>Ponto para esgoto secundário</t>
  </si>
  <si>
    <t>11.04</t>
  </si>
  <si>
    <t>Registro de gaveta com canopla de 3/4"</t>
  </si>
  <si>
    <t>11.05</t>
  </si>
  <si>
    <t>Registro de gaveta bruto de  2"</t>
  </si>
  <si>
    <t>11.06</t>
  </si>
  <si>
    <t xml:space="preserve">Registro de pressão com canopla de 3/4" </t>
  </si>
  <si>
    <t>11.07</t>
  </si>
  <si>
    <t>11.08</t>
  </si>
  <si>
    <t>Ralo cônico sif. 100x100x40 grelha em inox com fecho</t>
  </si>
  <si>
    <t>11.09</t>
  </si>
  <si>
    <t>Tubo FG 2.1/2" inclusive conexões</t>
  </si>
  <si>
    <t>11.10</t>
  </si>
  <si>
    <t xml:space="preserve">Hidrante de coluna de incêndio em FG 2.1/2", completo. </t>
  </si>
  <si>
    <t>11.11</t>
  </si>
  <si>
    <t>METAIS E ACESSÓRIOS</t>
  </si>
  <si>
    <t>Assento sanitário branco</t>
  </si>
  <si>
    <t>Bacia sanitária de louça branca</t>
  </si>
  <si>
    <t>Bancada em aço inox 304, chapa 20 com cuba hospitalar</t>
  </si>
  <si>
    <t>12.04</t>
  </si>
  <si>
    <t>Cabide duplo  cromado</t>
  </si>
  <si>
    <t>12.05</t>
  </si>
  <si>
    <t>Chuveiro articulado cromado</t>
  </si>
  <si>
    <t>12.06</t>
  </si>
  <si>
    <t>12.07</t>
  </si>
  <si>
    <t>12.08</t>
  </si>
  <si>
    <t>Ducha higiênica manual</t>
  </si>
  <si>
    <t>12.09</t>
  </si>
  <si>
    <t>Engate cromado de 40cm</t>
  </si>
  <si>
    <t>12.10</t>
  </si>
  <si>
    <t>Lavatório de louça</t>
  </si>
  <si>
    <t>12.11</t>
  </si>
  <si>
    <t>Papeleira em aço inoxidável</t>
  </si>
  <si>
    <t>12.12</t>
  </si>
  <si>
    <t>Porta sabão liquido para refil</t>
  </si>
  <si>
    <t>12.13</t>
  </si>
  <si>
    <t>Toalheira para papel toalha em inox</t>
  </si>
  <si>
    <t>12.14</t>
  </si>
  <si>
    <t>Tanque em aço inox</t>
  </si>
  <si>
    <t>12.15</t>
  </si>
  <si>
    <t>Torneira cromada para lavatório</t>
  </si>
  <si>
    <t>12.16</t>
  </si>
  <si>
    <t>Torneira cromado para pia</t>
  </si>
  <si>
    <t>12.17</t>
  </si>
  <si>
    <t>Torneira de 3/4" cromada p/ tanque</t>
  </si>
  <si>
    <t>12.18</t>
  </si>
  <si>
    <t>Válvula de descarga antivandalismo 1.1/2"</t>
  </si>
  <si>
    <t>12.19</t>
  </si>
  <si>
    <t xml:space="preserve">Válvula metálica para lavatório de 1" </t>
  </si>
  <si>
    <t>12.20</t>
  </si>
  <si>
    <t>Válvula metálica para pia de 1.1/4"</t>
  </si>
  <si>
    <t>13.01.01</t>
  </si>
  <si>
    <t>Chapisco de aderência traço 1:4(cimento e areia média) e=7mm</t>
  </si>
  <si>
    <t>13.01.02</t>
  </si>
  <si>
    <t>Reboco paulista traço 1:6(cimento e areia fina)</t>
  </si>
  <si>
    <t>13.01.03</t>
  </si>
  <si>
    <t>Reboco paulista para cerâmica traço 1:6(cimento e areia fina)</t>
  </si>
  <si>
    <t>13.01.04</t>
  </si>
  <si>
    <t>Cerâmica esmaltada comum 20x20 tipo A</t>
  </si>
  <si>
    <t>13.01.05</t>
  </si>
  <si>
    <t>Cerâmica 10x10 extra</t>
  </si>
  <si>
    <t>13.01.06</t>
  </si>
  <si>
    <t>Granito e=2cm</t>
  </si>
  <si>
    <t>13.01.07</t>
  </si>
  <si>
    <t>Rejunte à base de epóxi</t>
  </si>
  <si>
    <t>13.01.08</t>
  </si>
  <si>
    <t>Friso em reboco</t>
  </si>
  <si>
    <t>13.02.01</t>
  </si>
  <si>
    <t>13.02.02</t>
  </si>
  <si>
    <t>13.02.03</t>
  </si>
  <si>
    <t xml:space="preserve">Forro de gesso placas c/tirante de arame galvanizado </t>
  </si>
  <si>
    <t>14.04</t>
  </si>
  <si>
    <t>Cerâmica esmaltada extra10x10 tipo A</t>
  </si>
  <si>
    <t>15.03</t>
  </si>
  <si>
    <t>15.04</t>
  </si>
  <si>
    <t>Cerâmica esmaltada 20x20,  tipo A PEI-5</t>
  </si>
  <si>
    <t>15.05</t>
  </si>
  <si>
    <t>15.06</t>
  </si>
  <si>
    <t>Soleira em granito natural</t>
  </si>
  <si>
    <t>Porta em madeira, de abrir (cedro, lisa, com visor em vidro revestida com laminado melamínico, em completa, inc. fechadura) 0,70x2,10 - P1</t>
  </si>
  <si>
    <t>Porta em madeira, de abrir (cedro, lisa, com visor em vidro revestida com laminado melamínico, em completa, inc. fechadura) 0,80x2,10 - P2</t>
  </si>
  <si>
    <t>Porta em madeira, de abrir (cedro, lisa, com visor em vidro revestida com laminado melamínico, em completa, inc. fechadura) 1,60x2,10 - P3</t>
  </si>
  <si>
    <t>Porta em ferro tipo enrolar</t>
  </si>
  <si>
    <t>Box em alumínio com fechamento em acrílico</t>
  </si>
  <si>
    <t>Porta em metalon e tela</t>
  </si>
  <si>
    <t>17.06</t>
  </si>
  <si>
    <t>Porta corta fogo</t>
  </si>
  <si>
    <t>18.02</t>
  </si>
  <si>
    <t>19.01</t>
  </si>
  <si>
    <t>Massa corrida para  forro</t>
  </si>
  <si>
    <t>19.02</t>
  </si>
  <si>
    <t>Massa acrílica</t>
  </si>
  <si>
    <t>19.03</t>
  </si>
  <si>
    <t>Pintura látex PVA sem massa corrida em paredes e forro</t>
  </si>
  <si>
    <t>19.04</t>
  </si>
  <si>
    <t>19.05</t>
  </si>
  <si>
    <t>19.06</t>
  </si>
  <si>
    <t>Esmalte sintético em ferro</t>
  </si>
  <si>
    <t>20.01</t>
  </si>
  <si>
    <t>20.02</t>
  </si>
  <si>
    <t>Piso em concreto magro 1:3:6 e=7cm, acabamento áspero c/ argamassa cim/areia peneirada 1:3 e=1cm</t>
  </si>
  <si>
    <t>20.03</t>
  </si>
  <si>
    <t>20.04</t>
  </si>
  <si>
    <t>20.05</t>
  </si>
  <si>
    <t xml:space="preserve">Prateleira em granito </t>
  </si>
  <si>
    <t>20.06</t>
  </si>
  <si>
    <t>Cantoneira em PVC</t>
  </si>
  <si>
    <t>20.07</t>
  </si>
  <si>
    <t xml:space="preserve">Protetor de canto </t>
  </si>
  <si>
    <t>21.01</t>
  </si>
  <si>
    <t>10.12</t>
  </si>
  <si>
    <t>10.15</t>
  </si>
  <si>
    <t xml:space="preserve">Área: 398,07m² </t>
  </si>
  <si>
    <t>2.02</t>
  </si>
  <si>
    <t>3.04</t>
  </si>
  <si>
    <t>5.03</t>
  </si>
  <si>
    <t>6.03</t>
  </si>
  <si>
    <t>6.04</t>
  </si>
  <si>
    <t>7.02</t>
  </si>
  <si>
    <t>7.03</t>
  </si>
  <si>
    <t>19.00</t>
  </si>
  <si>
    <t>20.00</t>
  </si>
  <si>
    <t>21.00</t>
  </si>
  <si>
    <t>INSTALAÇÕES HIDRÁULICAS, SANITÁRIAS E INCÊNDIO</t>
  </si>
  <si>
    <t>Encunhamento de alvenaria  1/2 vez com tijolo maciço</t>
  </si>
  <si>
    <t>Cabo cobre nu 35mm²</t>
  </si>
  <si>
    <t>Caixa sifonada 150 x 150 x 50 com grelha aço inox com fecho</t>
  </si>
  <si>
    <t>Caixa de passagem 60x60x80 em alvenaria de tijolos maciço 1 vez, revestida internamente, tampa de concreto</t>
  </si>
  <si>
    <t>Copo sifonado metálico cromado para lavatório de 1" x 40mm</t>
  </si>
  <si>
    <t>Copo sifonado metálico cromado para pia de 1.1/4" x 40mm</t>
  </si>
  <si>
    <t xml:space="preserve">Janela em alumínio  anodizado natural  tipo fixa/ maxim-ar </t>
  </si>
  <si>
    <t xml:space="preserve"> </t>
  </si>
  <si>
    <t>GOVERNO DO ESTADO DO PIAUÍ</t>
  </si>
  <si>
    <t>SECRETARIA DE SAÚDE DO ESTADO DO PIAUÍ</t>
  </si>
  <si>
    <t>HOSPITAL GETÚLIO VARGAS</t>
  </si>
  <si>
    <t>COMISSÃO DE ENGENHARIA, ARQUITETURA E FISCALIZAÇÃO DE OBRAS</t>
  </si>
  <si>
    <r>
      <rPr>
        <b/>
        <sz val="10"/>
        <rFont val="Arial"/>
        <family val="2"/>
      </rPr>
      <t>Estabelecimento:</t>
    </r>
    <r>
      <rPr>
        <sz val="10"/>
        <rFont val="Arial"/>
        <family val="2"/>
      </rPr>
      <t xml:space="preserve"> Hospital Getúlio Vargas</t>
    </r>
  </si>
  <si>
    <r>
      <rPr>
        <b/>
        <sz val="10"/>
        <rFont val="Arial"/>
        <family val="2"/>
      </rPr>
      <t>Endereço</t>
    </r>
    <r>
      <rPr>
        <sz val="10"/>
        <rFont val="Arial"/>
        <family val="2"/>
      </rPr>
      <t>: Avenida Frei Serafim, N.º 2352, Centro, Teresina - PI</t>
    </r>
  </si>
  <si>
    <t>PLANILHA ORÇAMENTÁRIA</t>
  </si>
  <si>
    <t>SISTEMA REFERENCIAL</t>
  </si>
  <si>
    <t>CÓDIGO BASE</t>
  </si>
  <si>
    <t>Preço Etapa</t>
  </si>
  <si>
    <t>% da Etapa</t>
  </si>
  <si>
    <t>SINAPI</t>
  </si>
  <si>
    <t xml:space="preserve">SINAPI </t>
  </si>
  <si>
    <t>85333</t>
  </si>
  <si>
    <t>ORSE</t>
  </si>
  <si>
    <t>SEINFRA/CE</t>
  </si>
  <si>
    <t>C2210</t>
  </si>
  <si>
    <t>02144</t>
  </si>
  <si>
    <t>C3513</t>
  </si>
  <si>
    <t>C2270</t>
  </si>
  <si>
    <t>08211</t>
  </si>
  <si>
    <t>86887</t>
  </si>
  <si>
    <t>86904</t>
  </si>
  <si>
    <t>02045</t>
  </si>
  <si>
    <t>C1996</t>
  </si>
  <si>
    <t>C2166</t>
  </si>
  <si>
    <t>C2172</t>
  </si>
  <si>
    <t>C2311</t>
  </si>
  <si>
    <t>03685</t>
  </si>
  <si>
    <t>09676</t>
  </si>
  <si>
    <t>86877</t>
  </si>
  <si>
    <t>40729</t>
  </si>
  <si>
    <t>C3671</t>
  </si>
  <si>
    <t>VALOR TOTAL DA PLANILHA SEM BDI</t>
  </si>
  <si>
    <t>VALOR TOTAL DA PLANILHA COM BDI</t>
  </si>
  <si>
    <t>Fauze Simão Sobrinho</t>
  </si>
  <si>
    <t>Engenheiro Civil</t>
  </si>
  <si>
    <t>CEAFO/HGV</t>
  </si>
  <si>
    <t>CRONOGRAMA FÍSICO-FINANCEIRO</t>
  </si>
  <si>
    <t>DISCRIMINAÇÃO</t>
  </si>
  <si>
    <t>% DO ITEM</t>
  </si>
  <si>
    <t>VALOR DO ITEM</t>
  </si>
  <si>
    <t>30 DIAS</t>
  </si>
  <si>
    <t>60 DIAS</t>
  </si>
  <si>
    <t>90 DIAS</t>
  </si>
  <si>
    <t>%</t>
  </si>
  <si>
    <t>VALOR</t>
  </si>
  <si>
    <t>VALOR TOTAL SEM BDI</t>
  </si>
  <si>
    <t>VALOR TOTAL COM BDI</t>
  </si>
  <si>
    <t>TOTAL DO PERÍODO (%)</t>
  </si>
  <si>
    <t>C1066</t>
  </si>
  <si>
    <t>C1071</t>
  </si>
  <si>
    <t>C2206</t>
  </si>
  <si>
    <t>C1043</t>
  </si>
  <si>
    <t>84152</t>
  </si>
  <si>
    <t>85372</t>
  </si>
  <si>
    <t>72221</t>
  </si>
  <si>
    <t>72226</t>
  </si>
  <si>
    <t>C4618</t>
  </si>
  <si>
    <t>74220/001</t>
  </si>
  <si>
    <t>73992/001</t>
  </si>
  <si>
    <t>79475</t>
  </si>
  <si>
    <t>5719</t>
  </si>
  <si>
    <t>C0096</t>
  </si>
  <si>
    <t>6122</t>
  </si>
  <si>
    <t>73346</t>
  </si>
  <si>
    <t>C2666</t>
  </si>
  <si>
    <t>6110</t>
  </si>
  <si>
    <t>74202/001</t>
  </si>
  <si>
    <t>74202/002</t>
  </si>
  <si>
    <t>72132</t>
  </si>
  <si>
    <t>C1134</t>
  </si>
  <si>
    <t>Impermeabilização  de paredes/caixa d'água/lajes com manta</t>
  </si>
  <si>
    <t>Algeroz de concreto aparente - 5cm x 35cm</t>
  </si>
  <si>
    <t>71623</t>
  </si>
  <si>
    <t xml:space="preserve">ORSE  </t>
  </si>
  <si>
    <t>00298</t>
  </si>
  <si>
    <t>C2188</t>
  </si>
  <si>
    <t>C4124</t>
  </si>
  <si>
    <t>C1947</t>
  </si>
  <si>
    <t>74131/007</t>
  </si>
  <si>
    <t>74130/001</t>
  </si>
  <si>
    <t>74130/005</t>
  </si>
  <si>
    <t>84542</t>
  </si>
  <si>
    <t>C1637</t>
  </si>
  <si>
    <t>C1669</t>
  </si>
  <si>
    <t>07780</t>
  </si>
  <si>
    <t>72289</t>
  </si>
  <si>
    <t>C4242</t>
  </si>
  <si>
    <t>72253</t>
  </si>
  <si>
    <t>68069</t>
  </si>
  <si>
    <t>73953/005</t>
  </si>
  <si>
    <t>SEINFRA</t>
  </si>
  <si>
    <t>C0776</t>
  </si>
  <si>
    <t>C1608</t>
  </si>
  <si>
    <t>C1920</t>
  </si>
  <si>
    <t>90802</t>
  </si>
  <si>
    <t>C4513</t>
  </si>
  <si>
    <t>C2670</t>
  </si>
  <si>
    <t>C2673</t>
  </si>
  <si>
    <t>C1207</t>
  </si>
  <si>
    <t>C4167</t>
  </si>
  <si>
    <t>C2461</t>
  </si>
  <si>
    <t>C3410</t>
  </si>
  <si>
    <t>C1869</t>
  </si>
  <si>
    <t>custo/m2</t>
  </si>
  <si>
    <t>Reboco paulista para cerâmica traço 1:6 (cimento e areia fina)</t>
  </si>
  <si>
    <t>Reboco paulista traço 1:6 (cimento e areia fina)</t>
  </si>
  <si>
    <t>C1987+C2216</t>
  </si>
  <si>
    <t>C1986+C2216</t>
  </si>
  <si>
    <t>C1974+C2216</t>
  </si>
  <si>
    <t>C1948</t>
  </si>
  <si>
    <t>C2161</t>
  </si>
  <si>
    <t>C4378</t>
  </si>
  <si>
    <t>01703</t>
  </si>
  <si>
    <t>C1456</t>
  </si>
  <si>
    <t>86888</t>
  </si>
  <si>
    <t>C2271</t>
  </si>
  <si>
    <t>C4670</t>
  </si>
  <si>
    <t>C2504</t>
  </si>
  <si>
    <t>C4443</t>
  </si>
  <si>
    <t>C1279</t>
  </si>
  <si>
    <t>C2103</t>
  </si>
  <si>
    <t>C4442</t>
  </si>
  <si>
    <t>C1969</t>
  </si>
  <si>
    <t>C1966</t>
  </si>
  <si>
    <t>C3970</t>
  </si>
  <si>
    <t>C4431</t>
  </si>
  <si>
    <t>Calçada externa com  escavação, fundação, aterro, baldrame, piso, chapisco e reboco</t>
  </si>
  <si>
    <t>Ponto de luz (caixas em PVC 4x2, 3x3, fundo móvel sextavada, passagem; eletroduto rígido rosqueável inclusive conexões, fixações em laje com fita galvanizada, cabos, fios, etc.)</t>
  </si>
  <si>
    <t>120DIAS</t>
  </si>
  <si>
    <t>REVESTIMENTO INTERNO DE PAREDES</t>
  </si>
  <si>
    <r>
      <t>Serviço:</t>
    </r>
    <r>
      <rPr>
        <sz val="10"/>
        <rFont val="Arial"/>
        <family val="2"/>
      </rPr>
      <t xml:space="preserve"> </t>
    </r>
    <r>
      <rPr>
        <b/>
        <sz val="11"/>
        <rFont val="Arial"/>
        <family val="2"/>
      </rPr>
      <t>AMPLIAÇÃO DA MANUTENÇÃO PREDIAL</t>
    </r>
  </si>
  <si>
    <t>Estabelecimento: Hospital Getúlio Vargas</t>
  </si>
  <si>
    <t>Endereço: Avenida Frei Serafim, N.º 2352, Centro, Teresina - PI</t>
  </si>
  <si>
    <r>
      <t xml:space="preserve">Serviço: </t>
    </r>
    <r>
      <rPr>
        <b/>
        <sz val="11"/>
        <rFont val="Arial"/>
        <family val="2"/>
      </rPr>
      <t>AMPLIAÇÃO DA MANUTENÇÃO PREDIAL</t>
    </r>
  </si>
  <si>
    <t>Tipo de intervenção: AMPLIAÇÃO</t>
  </si>
  <si>
    <r>
      <rPr>
        <b/>
        <sz val="10"/>
        <rFont val="Arial"/>
        <family val="2"/>
      </rPr>
      <t>Data do orçamento:</t>
    </r>
    <r>
      <rPr>
        <sz val="10"/>
        <rFont val="Arial"/>
        <family val="2"/>
      </rPr>
      <t xml:space="preserve"> 30/06/2017</t>
    </r>
  </si>
  <si>
    <r>
      <rPr>
        <b/>
        <sz val="10"/>
        <rFont val="Arial"/>
        <family val="2"/>
      </rPr>
      <t>BDI:</t>
    </r>
    <r>
      <rPr>
        <sz val="10"/>
        <rFont val="Arial"/>
        <family val="2"/>
      </rPr>
      <t xml:space="preserve">  24,93%</t>
    </r>
  </si>
  <si>
    <r>
      <rPr>
        <b/>
        <sz val="10"/>
        <rFont val="Arial"/>
        <family val="2"/>
      </rPr>
      <t>Tipo de intervenção</t>
    </r>
    <r>
      <rPr>
        <sz val="10"/>
        <rFont val="Arial"/>
        <family val="2"/>
      </rPr>
      <t>: Ampliação</t>
    </r>
  </si>
  <si>
    <t>VALOR DO BDI - 24,93%</t>
  </si>
  <si>
    <t>Teresina (PI), 30 de junho de 2017</t>
  </si>
  <si>
    <t>Data do orçamento: 30/06/2017</t>
  </si>
  <si>
    <t>BDI: 24,93%</t>
  </si>
  <si>
    <t>VALOR DO BDI 24,93%</t>
  </si>
  <si>
    <t>un</t>
  </si>
  <si>
    <t>m²</t>
  </si>
  <si>
    <t>72554</t>
  </si>
  <si>
    <t>Textura acrílica (paredes externas inclusive platibanda)</t>
  </si>
  <si>
    <t>Vidro liso transparente 4mm</t>
  </si>
  <si>
    <t>11732</t>
  </si>
  <si>
    <t>Quadros em alumínio anodizado preto para fixação de telas tipo mosquiteiro, incluindo  kit Serr Pack  10x6m branco com tela 2,14 e kit Serr Pack  10x3m com tela 2,14</t>
  </si>
  <si>
    <t>72224</t>
  </si>
  <si>
    <t>C2781</t>
  </si>
  <si>
    <t>Concreto armado 20 Mpa inclusive lançamento e adensamento</t>
  </si>
  <si>
    <t>Laje pré-fabricada para piso</t>
  </si>
  <si>
    <t>Laje pré-fabricada para forro</t>
  </si>
  <si>
    <t>93202</t>
  </si>
  <si>
    <t>C1339+C2445</t>
  </si>
  <si>
    <t>C0619</t>
  </si>
  <si>
    <t>91953</t>
  </si>
  <si>
    <t>91958</t>
  </si>
  <si>
    <t>91967</t>
  </si>
  <si>
    <t>91996</t>
  </si>
  <si>
    <t>92367</t>
  </si>
  <si>
    <t>C2245</t>
  </si>
  <si>
    <t>2266</t>
  </si>
  <si>
    <t>09295</t>
  </si>
  <si>
    <t>11532</t>
  </si>
  <si>
    <t>03417</t>
  </si>
  <si>
    <r>
      <t xml:space="preserve">- Importa o presente orçamento a quantia de </t>
    </r>
    <r>
      <rPr>
        <b/>
        <sz val="12"/>
        <rFont val="Arial"/>
        <family val="2"/>
      </rPr>
      <t xml:space="preserve">R$ 773.880,76 (setecentos e setenta e três mil, oitocentos e oitenta reais e setenta e seis centavos) </t>
    </r>
    <r>
      <rPr>
        <sz val="11"/>
        <rFont val="Arial"/>
        <family val="2"/>
      </rPr>
      <t xml:space="preserve">, referente aos serviços de </t>
    </r>
    <r>
      <rPr>
        <b/>
        <sz val="11"/>
        <rFont val="Arial"/>
        <family val="2"/>
      </rPr>
      <t xml:space="preserve">AMPLIAÇÃO DA MANUTENÇÃO PREDIAL DO HOSPITAL GETÚLIO VARGAS. </t>
    </r>
    <r>
      <rPr>
        <sz val="11"/>
        <rFont val="Arial"/>
        <family val="2"/>
      </rPr>
      <t>Os preços unitários estão de acordo com as tabelas SINAPI, SEINFRA/CE e ORSE - AGO/15.</t>
    </r>
  </si>
</sst>
</file>

<file path=xl/styles.xml><?xml version="1.0" encoding="utf-8"?>
<styleSheet xmlns="http://schemas.openxmlformats.org/spreadsheetml/2006/main">
  <numFmts count="5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0"/>
    <numFmt numFmtId="185" formatCode="_(* #,##0.000_);_(* \(#,##0.000\);_(* &quot;-&quot;??_);_(@_)"/>
    <numFmt numFmtId="186" formatCode="_(* #,##0.0000_);_(* \(#,##0.0000\);_(* &quot;-&quot;??_);_(@_)"/>
    <numFmt numFmtId="187" formatCode="0&quot;.&quot;00"/>
    <numFmt numFmtId="188" formatCode="00"/>
    <numFmt numFmtId="189" formatCode="#,##0.000"/>
    <numFmt numFmtId="190" formatCode="0.00%_)"/>
    <numFmt numFmtId="191" formatCode="#,##0&quot; º dia      &quot;"/>
    <numFmt numFmtId="192" formatCode="#,##0&quot; º dia    &quot;"/>
    <numFmt numFmtId="193" formatCode="0\2"/>
    <numFmt numFmtId="194" formatCode="0.0"/>
    <numFmt numFmtId="195" formatCode="0.0%"/>
    <numFmt numFmtId="196" formatCode="0.000%"/>
    <numFmt numFmtId="197" formatCode="0.0000%"/>
    <numFmt numFmtId="198" formatCode="&quot; &quot;* #,##0.00&quot; &quot;;&quot; &quot;* \(#,##0.00\);&quot; &quot;* &quot;-&quot;??&quot; &quot;"/>
    <numFmt numFmtId="199" formatCode="#,##0.0"/>
    <numFmt numFmtId="200" formatCode="#,##0_);\-#,##0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  <numFmt numFmtId="205" formatCode="&quot;Ativado&quot;;&quot;Ativado&quot;;&quot;Desativado&quot;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8"/>
      </right>
      <top/>
      <bottom/>
    </border>
    <border>
      <left style="thin">
        <color indexed="10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Protection="0">
      <alignment vertical="top" wrapText="1"/>
    </xf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34" borderId="12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1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vertical="center"/>
    </xf>
    <xf numFmtId="198" fontId="0" fillId="0" borderId="14" xfId="0" applyNumberFormat="1" applyFont="1" applyBorder="1" applyAlignment="1">
      <alignment horizontal="center" vertical="center"/>
    </xf>
    <xf numFmtId="198" fontId="0" fillId="0" borderId="14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" vertical="center" wrapText="1"/>
    </xf>
    <xf numFmtId="0" fontId="0" fillId="34" borderId="14" xfId="0" applyFont="1" applyFill="1" applyBorder="1" applyAlignment="1">
      <alignment vertical="center" wrapText="1"/>
    </xf>
    <xf numFmtId="43" fontId="9" fillId="34" borderId="14" xfId="0" applyNumberFormat="1" applyFont="1" applyFill="1" applyBorder="1" applyAlignment="1">
      <alignment vertical="center"/>
    </xf>
    <xf numFmtId="43" fontId="10" fillId="34" borderId="15" xfId="0" applyNumberFormat="1" applyFont="1" applyFill="1" applyBorder="1" applyAlignment="1">
      <alignment vertical="center"/>
    </xf>
    <xf numFmtId="10" fontId="10" fillId="34" borderId="15" xfId="0" applyNumberFormat="1" applyFont="1" applyFill="1" applyBorder="1" applyAlignment="1">
      <alignment vertical="center"/>
    </xf>
    <xf numFmtId="43" fontId="9" fillId="34" borderId="15" xfId="0" applyNumberFormat="1" applyFont="1" applyFill="1" applyBorder="1" applyAlignment="1">
      <alignment horizontal="right" vertical="center"/>
    </xf>
    <xf numFmtId="0" fontId="10" fillId="34" borderId="12" xfId="0" applyNumberFormat="1" applyFont="1" applyFill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right" vertical="center" wrapText="1"/>
    </xf>
    <xf numFmtId="4" fontId="9" fillId="34" borderId="14" xfId="0" applyNumberFormat="1" applyFont="1" applyFill="1" applyBorder="1" applyAlignment="1">
      <alignment horizontal="left" vertical="center" wrapText="1"/>
    </xf>
    <xf numFmtId="4" fontId="9" fillId="34" borderId="14" xfId="0" applyNumberFormat="1" applyFont="1" applyFill="1" applyBorder="1" applyAlignment="1">
      <alignment horizontal="center" vertical="center" wrapText="1"/>
    </xf>
    <xf numFmtId="43" fontId="9" fillId="34" borderId="14" xfId="0" applyNumberFormat="1" applyFont="1" applyFill="1" applyBorder="1" applyAlignment="1">
      <alignment horizontal="right" vertical="center"/>
    </xf>
    <xf numFmtId="43" fontId="10" fillId="34" borderId="14" xfId="0" applyNumberFormat="1" applyFont="1" applyFill="1" applyBorder="1" applyAlignment="1">
      <alignment vertical="center"/>
    </xf>
    <xf numFmtId="10" fontId="10" fillId="34" borderId="14" xfId="0" applyNumberFormat="1" applyFont="1" applyFill="1" applyBorder="1" applyAlignment="1">
      <alignment vertical="center"/>
    </xf>
    <xf numFmtId="1" fontId="10" fillId="0" borderId="14" xfId="0" applyNumberFormat="1" applyFont="1" applyBorder="1" applyAlignment="1">
      <alignment horizontal="left" vertical="center" wrapText="1"/>
    </xf>
    <xf numFmtId="4" fontId="10" fillId="34" borderId="15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4" fontId="10" fillId="34" borderId="14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vertical="center"/>
    </xf>
    <xf numFmtId="4" fontId="10" fillId="34" borderId="16" xfId="0" applyNumberFormat="1" applyFont="1" applyFill="1" applyBorder="1" applyAlignment="1">
      <alignment horizontal="right" vertical="center" wrapText="1"/>
    </xf>
    <xf numFmtId="4" fontId="10" fillId="34" borderId="16" xfId="0" applyNumberFormat="1" applyFont="1" applyFill="1" applyBorder="1" applyAlignment="1">
      <alignment horizontal="center" vertical="center" wrapText="1"/>
    </xf>
    <xf numFmtId="1" fontId="10" fillId="34" borderId="16" xfId="0" applyNumberFormat="1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vertical="center" wrapText="1"/>
    </xf>
    <xf numFmtId="1" fontId="9" fillId="0" borderId="16" xfId="0" applyNumberFormat="1" applyFont="1" applyBorder="1" applyAlignment="1">
      <alignment horizontal="justify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14" fillId="0" borderId="0" xfId="50" applyFont="1" applyFill="1">
      <alignment/>
      <protection/>
    </xf>
    <xf numFmtId="177" fontId="14" fillId="0" borderId="0" xfId="81" applyFont="1" applyFill="1" applyAlignment="1">
      <alignment/>
    </xf>
    <xf numFmtId="0" fontId="0" fillId="0" borderId="0" xfId="50" applyFont="1" applyFill="1" applyBorder="1" applyAlignment="1">
      <alignment horizontal="center" vertical="center"/>
      <protection/>
    </xf>
    <xf numFmtId="0" fontId="0" fillId="0" borderId="0" xfId="50" applyFont="1" applyFill="1" applyBorder="1" applyAlignment="1">
      <alignment vertical="center"/>
      <protection/>
    </xf>
    <xf numFmtId="177" fontId="0" fillId="0" borderId="0" xfId="102" applyFont="1" applyFill="1" applyBorder="1" applyAlignment="1">
      <alignment horizontal="center" vertical="center"/>
    </xf>
    <xf numFmtId="177" fontId="0" fillId="0" borderId="0" xfId="102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50" applyFont="1" applyFill="1" applyBorder="1" applyAlignment="1">
      <alignment horizontal="left" vertical="center"/>
      <protection/>
    </xf>
    <xf numFmtId="0" fontId="14" fillId="0" borderId="0" xfId="50" applyFont="1" applyFill="1" applyBorder="1">
      <alignment/>
      <protection/>
    </xf>
    <xf numFmtId="0" fontId="9" fillId="0" borderId="0" xfId="50" applyFont="1" applyFill="1" applyBorder="1">
      <alignment/>
      <protection/>
    </xf>
    <xf numFmtId="177" fontId="9" fillId="0" borderId="0" xfId="81" applyFont="1" applyFill="1" applyBorder="1" applyAlignment="1">
      <alignment/>
    </xf>
    <xf numFmtId="0" fontId="9" fillId="0" borderId="0" xfId="50" applyFont="1" applyFill="1">
      <alignment/>
      <protection/>
    </xf>
    <xf numFmtId="177" fontId="9" fillId="0" borderId="0" xfId="81" applyFont="1" applyFill="1" applyAlignment="1">
      <alignment/>
    </xf>
    <xf numFmtId="0" fontId="4" fillId="0" borderId="0" xfId="50" applyFont="1" applyFill="1">
      <alignment/>
      <protection/>
    </xf>
    <xf numFmtId="0" fontId="1" fillId="0" borderId="19" xfId="50" applyFont="1" applyFill="1" applyBorder="1" applyAlignment="1">
      <alignment horizontal="center" vertical="center" wrapText="1"/>
      <protection/>
    </xf>
    <xf numFmtId="0" fontId="9" fillId="0" borderId="0" xfId="50" applyFont="1" applyFill="1" applyAlignment="1">
      <alignment horizontal="center" vertical="center"/>
      <protection/>
    </xf>
    <xf numFmtId="0" fontId="9" fillId="0" borderId="0" xfId="50" applyFont="1" applyFill="1" applyAlignment="1">
      <alignment vertical="center"/>
      <protection/>
    </xf>
    <xf numFmtId="177" fontId="9" fillId="0" borderId="0" xfId="81" applyFont="1" applyFill="1" applyAlignment="1">
      <alignment vertical="center"/>
    </xf>
    <xf numFmtId="0" fontId="10" fillId="0" borderId="19" xfId="50" applyNumberFormat="1" applyFont="1" applyFill="1" applyBorder="1" applyAlignment="1">
      <alignment horizontal="left" vertical="center"/>
      <protection/>
    </xf>
    <xf numFmtId="177" fontId="9" fillId="0" borderId="19" xfId="81" applyFont="1" applyFill="1" applyBorder="1" applyAlignment="1">
      <alignment horizontal="right" vertical="center"/>
    </xf>
    <xf numFmtId="43" fontId="9" fillId="0" borderId="19" xfId="81" applyNumberFormat="1" applyFont="1" applyFill="1" applyBorder="1" applyAlignment="1">
      <alignment horizontal="right" vertical="center"/>
    </xf>
    <xf numFmtId="43" fontId="9" fillId="0" borderId="19" xfId="50" applyNumberFormat="1" applyFont="1" applyFill="1" applyBorder="1" applyAlignment="1">
      <alignment horizontal="right" vertical="center"/>
      <protection/>
    </xf>
    <xf numFmtId="43" fontId="14" fillId="0" borderId="0" xfId="50" applyNumberFormat="1" applyFont="1" applyFill="1">
      <alignment/>
      <protection/>
    </xf>
    <xf numFmtId="49" fontId="10" fillId="0" borderId="17" xfId="50" applyNumberFormat="1" applyFont="1" applyFill="1" applyBorder="1" applyAlignment="1" quotePrefix="1">
      <alignment horizontal="center" vertical="center"/>
      <protection/>
    </xf>
    <xf numFmtId="49" fontId="10" fillId="0" borderId="17" xfId="50" applyNumberFormat="1" applyFont="1" applyFill="1" applyBorder="1" applyAlignment="1">
      <alignment horizontal="left" vertical="center"/>
      <protection/>
    </xf>
    <xf numFmtId="177" fontId="9" fillId="0" borderId="17" xfId="81" applyFont="1" applyFill="1" applyBorder="1" applyAlignment="1">
      <alignment horizontal="right" vertical="center"/>
    </xf>
    <xf numFmtId="43" fontId="9" fillId="0" borderId="17" xfId="81" applyNumberFormat="1" applyFont="1" applyFill="1" applyBorder="1" applyAlignment="1">
      <alignment horizontal="right" vertical="center"/>
    </xf>
    <xf numFmtId="43" fontId="9" fillId="0" borderId="17" xfId="50" applyNumberFormat="1" applyFont="1" applyFill="1" applyBorder="1" applyAlignment="1">
      <alignment horizontal="right" vertical="center"/>
      <protection/>
    </xf>
    <xf numFmtId="0" fontId="10" fillId="0" borderId="20" xfId="50" applyFont="1" applyFill="1" applyBorder="1" applyAlignment="1">
      <alignment horizontal="left" vertical="center"/>
      <protection/>
    </xf>
    <xf numFmtId="0" fontId="10" fillId="0" borderId="17" xfId="50" applyFont="1" applyFill="1" applyBorder="1" applyAlignment="1">
      <alignment horizontal="left" vertical="center"/>
      <protection/>
    </xf>
    <xf numFmtId="0" fontId="10" fillId="0" borderId="19" xfId="50" applyFont="1" applyFill="1" applyBorder="1" applyAlignment="1">
      <alignment vertical="center"/>
      <protection/>
    </xf>
    <xf numFmtId="43" fontId="10" fillId="0" borderId="19" xfId="81" applyNumberFormat="1" applyFont="1" applyFill="1" applyBorder="1" applyAlignment="1">
      <alignment horizontal="right" vertical="center"/>
    </xf>
    <xf numFmtId="43" fontId="10" fillId="0" borderId="19" xfId="50" applyNumberFormat="1" applyFont="1" applyFill="1" applyBorder="1" applyAlignment="1">
      <alignment horizontal="right" vertical="center"/>
      <protection/>
    </xf>
    <xf numFmtId="0" fontId="10" fillId="0" borderId="17" xfId="50" applyFont="1" applyFill="1" applyBorder="1" applyAlignment="1">
      <alignment vertical="center"/>
      <protection/>
    </xf>
    <xf numFmtId="43" fontId="10" fillId="0" borderId="17" xfId="81" applyNumberFormat="1" applyFont="1" applyFill="1" applyBorder="1" applyAlignment="1">
      <alignment horizontal="right" vertical="center"/>
    </xf>
    <xf numFmtId="43" fontId="10" fillId="0" borderId="17" xfId="50" applyNumberFormat="1" applyFont="1" applyFill="1" applyBorder="1" applyAlignment="1">
      <alignment horizontal="right" vertical="center"/>
      <protection/>
    </xf>
    <xf numFmtId="0" fontId="4" fillId="0" borderId="0" xfId="50" applyFont="1" applyFill="1" applyBorder="1">
      <alignment/>
      <protection/>
    </xf>
    <xf numFmtId="177" fontId="10" fillId="0" borderId="19" xfId="81" applyFont="1" applyFill="1" applyBorder="1" applyAlignment="1">
      <alignment horizontal="right" vertical="center"/>
    </xf>
    <xf numFmtId="177" fontId="10" fillId="0" borderId="19" xfId="50" applyNumberFormat="1" applyFont="1" applyFill="1" applyBorder="1" applyAlignment="1">
      <alignment horizontal="right" vertical="center"/>
      <protection/>
    </xf>
    <xf numFmtId="10" fontId="10" fillId="0" borderId="19" xfId="81" applyNumberFormat="1" applyFont="1" applyFill="1" applyBorder="1" applyAlignment="1">
      <alignment horizontal="right" vertical="center"/>
    </xf>
    <xf numFmtId="10" fontId="10" fillId="0" borderId="19" xfId="50" applyNumberFormat="1" applyFont="1" applyFill="1" applyBorder="1" applyAlignment="1">
      <alignment horizontal="center" vertical="center"/>
      <protection/>
    </xf>
    <xf numFmtId="177" fontId="14" fillId="0" borderId="0" xfId="81" applyFont="1" applyFill="1" applyAlignment="1">
      <alignment/>
    </xf>
    <xf numFmtId="0" fontId="14" fillId="0" borderId="0" xfId="50" applyFont="1" applyFill="1" applyAlignment="1">
      <alignment/>
      <protection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9" fillId="0" borderId="0" xfId="68" applyFont="1" applyFill="1" applyAlignment="1">
      <alignment horizontal="left" vertical="top"/>
      <protection/>
    </xf>
    <xf numFmtId="198" fontId="0" fillId="0" borderId="21" xfId="0" applyNumberFormat="1" applyFont="1" applyBorder="1" applyAlignment="1">
      <alignment vertical="center"/>
    </xf>
    <xf numFmtId="49" fontId="9" fillId="0" borderId="19" xfId="62" applyNumberFormat="1" applyFont="1" applyFill="1" applyBorder="1" applyAlignment="1">
      <alignment horizontal="left" vertical="center" wrapText="1"/>
      <protection/>
    </xf>
    <xf numFmtId="49" fontId="9" fillId="0" borderId="19" xfId="60" applyNumberFormat="1" applyFont="1" applyFill="1" applyBorder="1" applyAlignment="1" applyProtection="1">
      <alignment horizontal="left" vertical="center" wrapText="1"/>
      <protection hidden="1"/>
    </xf>
    <xf numFmtId="10" fontId="10" fillId="35" borderId="15" xfId="0" applyNumberFormat="1" applyFont="1" applyFill="1" applyBorder="1" applyAlignment="1">
      <alignment horizontal="center" vertical="center"/>
    </xf>
    <xf numFmtId="10" fontId="10" fillId="35" borderId="14" xfId="0" applyNumberFormat="1" applyFont="1" applyFill="1" applyBorder="1" applyAlignment="1">
      <alignment vertical="center"/>
    </xf>
    <xf numFmtId="43" fontId="10" fillId="35" borderId="15" xfId="0" applyNumberFormat="1" applyFont="1" applyFill="1" applyBorder="1" applyAlignment="1">
      <alignment vertical="center"/>
    </xf>
    <xf numFmtId="0" fontId="10" fillId="0" borderId="19" xfId="50" applyNumberFormat="1" applyFont="1" applyFill="1" applyBorder="1" applyAlignment="1" quotePrefix="1">
      <alignment horizontal="center" vertical="center"/>
      <protection/>
    </xf>
    <xf numFmtId="43" fontId="14" fillId="0" borderId="0" xfId="50" applyNumberFormat="1" applyFont="1" applyFill="1" applyBorder="1">
      <alignment/>
      <protection/>
    </xf>
    <xf numFmtId="49" fontId="10" fillId="0" borderId="19" xfId="50" applyNumberFormat="1" applyFont="1" applyFill="1" applyBorder="1" applyAlignment="1" quotePrefix="1">
      <alignment horizontal="center" vertical="center"/>
      <protection/>
    </xf>
    <xf numFmtId="0" fontId="0" fillId="0" borderId="15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 applyProtection="1" quotePrefix="1">
      <alignment horizontal="center" vertical="center"/>
      <protection hidden="1"/>
    </xf>
    <xf numFmtId="0" fontId="10" fillId="0" borderId="19" xfId="0" applyFont="1" applyFill="1" applyBorder="1" applyAlignment="1" applyProtection="1">
      <alignment vertical="center" wrapText="1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43" fontId="9" fillId="0" borderId="19" xfId="75" applyNumberFormat="1" applyFont="1" applyFill="1" applyBorder="1" applyAlignment="1" applyProtection="1">
      <alignment horizontal="center" vertical="center"/>
      <protection hidden="1"/>
    </xf>
    <xf numFmtId="43" fontId="9" fillId="0" borderId="19" xfId="75" applyNumberFormat="1" applyFont="1" applyBorder="1" applyAlignment="1" applyProtection="1">
      <alignment horizontal="center" vertical="center"/>
      <protection hidden="1"/>
    </xf>
    <xf numFmtId="49" fontId="9" fillId="0" borderId="19" xfId="0" applyNumberFormat="1" applyFont="1" applyBorder="1" applyAlignment="1" applyProtection="1" quotePrefix="1">
      <alignment horizontal="center" vertical="center"/>
      <protection hidden="1"/>
    </xf>
    <xf numFmtId="0" fontId="9" fillId="0" borderId="19" xfId="0" applyFont="1" applyFill="1" applyBorder="1" applyAlignment="1" applyProtection="1">
      <alignment vertical="center" wrapText="1"/>
      <protection hidden="1"/>
    </xf>
    <xf numFmtId="43" fontId="9" fillId="0" borderId="19" xfId="75" applyNumberFormat="1" applyFont="1" applyBorder="1" applyAlignment="1">
      <alignment vertical="center"/>
    </xf>
    <xf numFmtId="43" fontId="9" fillId="0" borderId="19" xfId="75" applyNumberFormat="1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43" fontId="9" fillId="0" borderId="19" xfId="0" applyNumberFormat="1" applyFont="1" applyBorder="1" applyAlignment="1">
      <alignment vertical="center"/>
    </xf>
    <xf numFmtId="187" fontId="10" fillId="0" borderId="19" xfId="0" applyNumberFormat="1" applyFont="1" applyBorder="1" applyAlignment="1" applyProtection="1">
      <alignment horizontal="left" vertical="center" wrapText="1"/>
      <protection hidden="1"/>
    </xf>
    <xf numFmtId="187" fontId="9" fillId="0" borderId="19" xfId="0" applyNumberFormat="1" applyFont="1" applyBorder="1" applyAlignment="1" applyProtection="1">
      <alignment horizontal="left" vertical="center" wrapText="1"/>
      <protection hidden="1"/>
    </xf>
    <xf numFmtId="0" fontId="10" fillId="0" borderId="19" xfId="0" applyFont="1" applyBorder="1" applyAlignment="1" applyProtection="1">
      <alignment vertical="center" wrapText="1"/>
      <protection hidden="1"/>
    </xf>
    <xf numFmtId="0" fontId="9" fillId="0" borderId="19" xfId="0" applyFont="1" applyBorder="1" applyAlignment="1" applyProtection="1">
      <alignment vertical="center" wrapText="1"/>
      <protection hidden="1"/>
    </xf>
    <xf numFmtId="43" fontId="9" fillId="0" borderId="19" xfId="75" applyNumberFormat="1" applyFont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center" vertical="center"/>
      <protection hidden="1"/>
    </xf>
    <xf numFmtId="43" fontId="9" fillId="0" borderId="19" xfId="75" applyNumberFormat="1" applyFont="1" applyBorder="1" applyAlignment="1" applyProtection="1">
      <alignment horizontal="left" vertical="center"/>
      <protection hidden="1"/>
    </xf>
    <xf numFmtId="49" fontId="9" fillId="0" borderId="19" xfId="0" applyNumberFormat="1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left" vertical="center" wrapText="1"/>
      <protection hidden="1"/>
    </xf>
    <xf numFmtId="49" fontId="9" fillId="0" borderId="15" xfId="53" applyNumberFormat="1" applyFont="1" applyFill="1" applyBorder="1" applyAlignment="1" applyProtection="1">
      <alignment horizontal="left" vertical="center" wrapText="1"/>
      <protection hidden="1"/>
    </xf>
    <xf numFmtId="49" fontId="9" fillId="0" borderId="15" xfId="0" applyNumberFormat="1" applyFont="1" applyFill="1" applyBorder="1" applyAlignment="1">
      <alignment horizontal="left" vertical="center" wrapText="1"/>
    </xf>
    <xf numFmtId="49" fontId="10" fillId="0" borderId="19" xfId="0" applyNumberFormat="1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>
      <alignment horizontal="center" vertical="center" wrapText="1"/>
    </xf>
    <xf numFmtId="0" fontId="9" fillId="34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43" fontId="9" fillId="0" borderId="19" xfId="75" applyNumberFormat="1" applyFont="1" applyBorder="1" applyAlignment="1">
      <alignment vertical="center" wrapText="1"/>
    </xf>
    <xf numFmtId="43" fontId="9" fillId="0" borderId="19" xfId="78" applyNumberFormat="1" applyFont="1" applyBorder="1" applyAlignment="1">
      <alignment horizontal="center" vertical="center"/>
    </xf>
    <xf numFmtId="43" fontId="9" fillId="0" borderId="19" xfId="78" applyNumberFormat="1" applyFont="1" applyBorder="1" applyAlignment="1" applyProtection="1">
      <alignment horizontal="center" vertical="center"/>
      <protection hidden="1"/>
    </xf>
    <xf numFmtId="187" fontId="9" fillId="0" borderId="19" xfId="0" applyNumberFormat="1" applyFont="1" applyBorder="1" applyAlignment="1" applyProtection="1">
      <alignment horizontal="center" vertical="center"/>
      <protection hidden="1"/>
    </xf>
    <xf numFmtId="0" fontId="53" fillId="0" borderId="19" xfId="0" applyFont="1" applyBorder="1" applyAlignment="1">
      <alignment vertical="center" wrapText="1"/>
    </xf>
    <xf numFmtId="0" fontId="53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left" vertical="center"/>
    </xf>
    <xf numFmtId="43" fontId="53" fillId="0" borderId="19" xfId="0" applyNumberFormat="1" applyFont="1" applyBorder="1" applyAlignment="1">
      <alignment vertical="center"/>
    </xf>
    <xf numFmtId="43" fontId="53" fillId="0" borderId="19" xfId="75" applyNumberFormat="1" applyFont="1" applyBorder="1" applyAlignment="1">
      <alignment vertical="center"/>
    </xf>
    <xf numFmtId="43" fontId="9" fillId="0" borderId="19" xfId="78" applyNumberFormat="1" applyFont="1" applyFill="1" applyBorder="1" applyAlignment="1" applyProtection="1">
      <alignment horizontal="center" vertical="center"/>
      <protection hidden="1"/>
    </xf>
    <xf numFmtId="43" fontId="53" fillId="0" borderId="19" xfId="78" applyNumberFormat="1" applyFont="1" applyBorder="1" applyAlignment="1">
      <alignment vertical="center"/>
    </xf>
    <xf numFmtId="49" fontId="0" fillId="0" borderId="15" xfId="0" applyNumberFormat="1" applyFont="1" applyFill="1" applyBorder="1" applyAlignment="1">
      <alignment horizontal="left" vertical="center" wrapText="1"/>
    </xf>
    <xf numFmtId="43" fontId="54" fillId="34" borderId="15" xfId="0" applyNumberFormat="1" applyFont="1" applyFill="1" applyBorder="1" applyAlignment="1">
      <alignment vertical="center"/>
    </xf>
    <xf numFmtId="10" fontId="54" fillId="34" borderId="15" xfId="0" applyNumberFormat="1" applyFont="1" applyFill="1" applyBorder="1" applyAlignment="1">
      <alignment vertical="center"/>
    </xf>
    <xf numFmtId="49" fontId="9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9" fillId="0" borderId="15" xfId="0" applyNumberFormat="1" applyFont="1" applyFill="1" applyBorder="1" applyAlignment="1" quotePrefix="1">
      <alignment horizontal="left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left" vertical="center"/>
    </xf>
    <xf numFmtId="1" fontId="0" fillId="0" borderId="14" xfId="0" applyNumberFormat="1" applyFont="1" applyBorder="1" applyAlignment="1">
      <alignment horizontal="left" vertical="center"/>
    </xf>
    <xf numFmtId="1" fontId="0" fillId="0" borderId="31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 quotePrefix="1">
      <alignment horizontal="justify" vertical="center" wrapText="1"/>
    </xf>
    <xf numFmtId="1" fontId="9" fillId="0" borderId="0" xfId="0" applyNumberFormat="1" applyFont="1" applyBorder="1" applyAlignment="1">
      <alignment horizontal="justify" vertical="center" wrapText="1"/>
    </xf>
    <xf numFmtId="1" fontId="9" fillId="0" borderId="21" xfId="0" applyNumberFormat="1" applyFont="1" applyBorder="1" applyAlignment="1">
      <alignment horizontal="justify" vertical="center" wrapText="1"/>
    </xf>
    <xf numFmtId="0" fontId="1" fillId="0" borderId="30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left" vertical="center" wrapText="1"/>
    </xf>
    <xf numFmtId="1" fontId="1" fillId="0" borderId="16" xfId="0" applyNumberFormat="1" applyFont="1" applyBorder="1" applyAlignment="1">
      <alignment horizontal="left" vertical="center" wrapText="1"/>
    </xf>
    <xf numFmtId="1" fontId="1" fillId="0" borderId="25" xfId="0" applyNumberFormat="1" applyFont="1" applyBorder="1" applyAlignment="1">
      <alignment horizontal="left" vertical="center" wrapText="1"/>
    </xf>
    <xf numFmtId="0" fontId="0" fillId="0" borderId="30" xfId="0" applyNumberFormat="1" applyFont="1" applyBorder="1" applyAlignment="1">
      <alignment horizontal="left" vertical="center"/>
    </xf>
    <xf numFmtId="1" fontId="0" fillId="0" borderId="14" xfId="0" applyNumberFormat="1" applyFont="1" applyBorder="1" applyAlignment="1">
      <alignment horizontal="left" vertical="center"/>
    </xf>
    <xf numFmtId="1" fontId="0" fillId="0" borderId="31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/>
    </xf>
    <xf numFmtId="0" fontId="11" fillId="0" borderId="30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199" fontId="4" fillId="0" borderId="23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 wrapText="1"/>
    </xf>
    <xf numFmtId="199" fontId="4" fillId="0" borderId="23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98" fontId="4" fillId="0" borderId="23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198" fontId="4" fillId="0" borderId="14" xfId="0" applyNumberFormat="1" applyFont="1" applyBorder="1" applyAlignment="1">
      <alignment horizontal="center" vertical="center" wrapText="1"/>
    </xf>
    <xf numFmtId="198" fontId="4" fillId="0" borderId="31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left" vertical="center" wrapText="1"/>
    </xf>
    <xf numFmtId="0" fontId="10" fillId="0" borderId="31" xfId="0" applyNumberFormat="1" applyFont="1" applyBorder="1" applyAlignment="1">
      <alignment horizontal="left" vertical="center" wrapText="1"/>
    </xf>
    <xf numFmtId="0" fontId="1" fillId="0" borderId="20" xfId="50" applyFont="1" applyFill="1" applyBorder="1" applyAlignment="1">
      <alignment horizontal="center" vertical="center" wrapText="1"/>
      <protection/>
    </xf>
    <xf numFmtId="0" fontId="1" fillId="0" borderId="18" xfId="50" applyFont="1" applyFill="1" applyBorder="1" applyAlignment="1">
      <alignment horizontal="center" vertical="center" wrapText="1"/>
      <protection/>
    </xf>
    <xf numFmtId="0" fontId="1" fillId="0" borderId="32" xfId="50" applyFont="1" applyFill="1" applyBorder="1" applyAlignment="1">
      <alignment horizontal="center" vertical="center" wrapText="1"/>
      <protection/>
    </xf>
    <xf numFmtId="0" fontId="1" fillId="0" borderId="33" xfId="50" applyFont="1" applyFill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NumberFormat="1" applyFont="1" applyBorder="1" applyAlignment="1">
      <alignment horizontal="left" vertical="center"/>
    </xf>
    <xf numFmtId="187" fontId="10" fillId="0" borderId="20" xfId="59" applyNumberFormat="1" applyFont="1" applyFill="1" applyBorder="1" applyAlignment="1">
      <alignment horizontal="center" vertical="center"/>
      <protection/>
    </xf>
    <xf numFmtId="187" fontId="10" fillId="0" borderId="17" xfId="59" applyNumberFormat="1" applyFont="1" applyFill="1" applyBorder="1" applyAlignment="1">
      <alignment horizontal="center" vertical="center"/>
      <protection/>
    </xf>
    <xf numFmtId="187" fontId="10" fillId="0" borderId="18" xfId="59" applyNumberFormat="1" applyFont="1" applyFill="1" applyBorder="1" applyAlignment="1">
      <alignment horizontal="center" vertical="center"/>
      <protection/>
    </xf>
    <xf numFmtId="0" fontId="15" fillId="0" borderId="34" xfId="50" applyFont="1" applyBorder="1" applyAlignment="1">
      <alignment horizontal="center" vertical="center"/>
      <protection/>
    </xf>
    <xf numFmtId="0" fontId="15" fillId="0" borderId="35" xfId="50" applyFont="1" applyBorder="1" applyAlignment="1">
      <alignment horizontal="center" vertical="center"/>
      <protection/>
    </xf>
    <xf numFmtId="0" fontId="15" fillId="0" borderId="36" xfId="50" applyFont="1" applyBorder="1" applyAlignment="1">
      <alignment horizontal="center" vertical="center"/>
      <protection/>
    </xf>
    <xf numFmtId="0" fontId="16" fillId="0" borderId="37" xfId="50" applyFont="1" applyBorder="1" applyAlignment="1">
      <alignment horizontal="center" vertical="center"/>
      <protection/>
    </xf>
    <xf numFmtId="0" fontId="16" fillId="0" borderId="0" xfId="50" applyFont="1" applyBorder="1" applyAlignment="1">
      <alignment horizontal="center" vertical="center"/>
      <protection/>
    </xf>
    <xf numFmtId="0" fontId="16" fillId="0" borderId="38" xfId="50" applyFont="1" applyBorder="1" applyAlignment="1">
      <alignment horizontal="center" vertical="center"/>
      <protection/>
    </xf>
    <xf numFmtId="0" fontId="17" fillId="0" borderId="37" xfId="50" applyFont="1" applyBorder="1" applyAlignment="1">
      <alignment horizontal="center" vertical="center"/>
      <protection/>
    </xf>
    <xf numFmtId="0" fontId="17" fillId="0" borderId="0" xfId="50" applyFont="1" applyBorder="1" applyAlignment="1">
      <alignment horizontal="center" vertical="center"/>
      <protection/>
    </xf>
    <xf numFmtId="0" fontId="17" fillId="0" borderId="38" xfId="50" applyFont="1" applyBorder="1" applyAlignment="1">
      <alignment horizontal="center" vertical="center"/>
      <protection/>
    </xf>
    <xf numFmtId="0" fontId="17" fillId="0" borderId="39" xfId="50" applyFont="1" applyBorder="1" applyAlignment="1">
      <alignment horizontal="center" vertical="center"/>
      <protection/>
    </xf>
    <xf numFmtId="0" fontId="17" fillId="0" borderId="40" xfId="50" applyFont="1" applyBorder="1" applyAlignment="1">
      <alignment horizontal="center" vertical="center"/>
      <protection/>
    </xf>
    <xf numFmtId="0" fontId="17" fillId="0" borderId="41" xfId="50" applyFont="1" applyBorder="1" applyAlignment="1">
      <alignment horizontal="center" vertical="center"/>
      <protection/>
    </xf>
    <xf numFmtId="0" fontId="9" fillId="0" borderId="2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</cellXfs>
  <cellStyles count="8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2 2" xfId="48"/>
    <cellStyle name="Neutra" xfId="49"/>
    <cellStyle name="Normal 10" xfId="50"/>
    <cellStyle name="Normal 11" xfId="51"/>
    <cellStyle name="normal 2" xfId="52"/>
    <cellStyle name="Normal 2 2" xfId="53"/>
    <cellStyle name="Normal 2 3" xfId="54"/>
    <cellStyle name="Normal 2 4" xfId="55"/>
    <cellStyle name="Normal 2 5" xfId="56"/>
    <cellStyle name="Normal 2 6" xfId="57"/>
    <cellStyle name="Normal 2 7" xfId="58"/>
    <cellStyle name="Normal 2 8" xfId="59"/>
    <cellStyle name="Normal 2 9" xfId="60"/>
    <cellStyle name="Normal 2_Planilha Valença" xfId="61"/>
    <cellStyle name="Normal 3" xfId="62"/>
    <cellStyle name="Normal 3 2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a" xfId="70"/>
    <cellStyle name="Percent" xfId="71"/>
    <cellStyle name="Porcentagem 2" xfId="72"/>
    <cellStyle name="Porcentagem 3" xfId="73"/>
    <cellStyle name="Saída" xfId="74"/>
    <cellStyle name="Comma" xfId="75"/>
    <cellStyle name="Comma [0]" xfId="76"/>
    <cellStyle name="Separador de milhares 10" xfId="77"/>
    <cellStyle name="Separador de milhares 10 2" xfId="78"/>
    <cellStyle name="Separador de milhares 11" xfId="79"/>
    <cellStyle name="Separador de milhares 12" xfId="80"/>
    <cellStyle name="Separador de milhares 13" xfId="81"/>
    <cellStyle name="Separador de milhares 14" xfId="82"/>
    <cellStyle name="Separador de milhares 2" xfId="83"/>
    <cellStyle name="Separador de milhares 2 2" xfId="84"/>
    <cellStyle name="Separador de milhares 2 3" xfId="85"/>
    <cellStyle name="Separador de milhares 3" xfId="86"/>
    <cellStyle name="Separador de milhares 4" xfId="87"/>
    <cellStyle name="Separador de milhares 5" xfId="88"/>
    <cellStyle name="Separador de milhares 6" xfId="89"/>
    <cellStyle name="Separador de milhares 7" xfId="90"/>
    <cellStyle name="Separador de milhares 8" xfId="91"/>
    <cellStyle name="Separador de milhares 9" xfId="92"/>
    <cellStyle name="Separador de milhares 9 2" xfId="93"/>
    <cellStyle name="Texto de Aviso" xfId="94"/>
    <cellStyle name="Texto Explicativo" xfId="95"/>
    <cellStyle name="Título" xfId="96"/>
    <cellStyle name="Título 1" xfId="97"/>
    <cellStyle name="Título 2" xfId="98"/>
    <cellStyle name="Título 3" xfId="99"/>
    <cellStyle name="Título 4" xfId="100"/>
    <cellStyle name="Total" xfId="101"/>
    <cellStyle name="Vírgula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28575</xdr:rowOff>
    </xdr:from>
    <xdr:to>
      <xdr:col>2</xdr:col>
      <xdr:colOff>552450</xdr:colOff>
      <xdr:row>4</xdr:row>
      <xdr:rowOff>200025</xdr:rowOff>
    </xdr:to>
    <xdr:pic>
      <xdr:nvPicPr>
        <xdr:cNvPr id="1" name="9213c75477.jpg" descr="http://www.piaui.pi.gov.br/images/publicidades/9213c7547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7175"/>
          <a:ext cx="1133475" cy="8572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9525</xdr:colOff>
      <xdr:row>1</xdr:row>
      <xdr:rowOff>38100</xdr:rowOff>
    </xdr:from>
    <xdr:to>
      <xdr:col>10</xdr:col>
      <xdr:colOff>933450</xdr:colOff>
      <xdr:row>4</xdr:row>
      <xdr:rowOff>180975</xdr:rowOff>
    </xdr:to>
    <xdr:pic>
      <xdr:nvPicPr>
        <xdr:cNvPr id="2" name="logohgv_nova.jpg" descr="logohgv_nov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91900" y="266700"/>
          <a:ext cx="923925" cy="8286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2</xdr:col>
      <xdr:colOff>638175</xdr:colOff>
      <xdr:row>4</xdr:row>
      <xdr:rowOff>200025</xdr:rowOff>
    </xdr:to>
    <xdr:pic>
      <xdr:nvPicPr>
        <xdr:cNvPr id="1" name="9213c75477.jpg" descr="http://www.piaui.pi.gov.br/images/publicidades/9213c7547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57175"/>
          <a:ext cx="1133475" cy="8572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13</xdr:col>
      <xdr:colOff>19050</xdr:colOff>
      <xdr:row>1</xdr:row>
      <xdr:rowOff>38100</xdr:rowOff>
    </xdr:from>
    <xdr:to>
      <xdr:col>13</xdr:col>
      <xdr:colOff>942975</xdr:colOff>
      <xdr:row>4</xdr:row>
      <xdr:rowOff>180975</xdr:rowOff>
    </xdr:to>
    <xdr:pic>
      <xdr:nvPicPr>
        <xdr:cNvPr id="2" name="logohgv_nova.jpg" descr="logohgv_nov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73075" y="266700"/>
          <a:ext cx="923925" cy="8286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Fauze\Produ&#231;&#227;o%20Dezembro%202008%20-%20A\Produ&#231;&#227;o%2012%202008\09%2012%202008\Planilha%20Oeiras%20-%208&#170;%20Regional%20-%20Medi&#231;&#245;es%20-%2008%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C-07.08%20-%20Farm&#225;cia%20Parnaiba%20EXPANDIR%20EN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ária"/>
      <sheetName val="Cronograma Físico-Financeiro"/>
      <sheetName val="Planilha Medição N.º 01"/>
      <sheetName val="Planilha Medição N.º 02"/>
      <sheetName val="Planilha Medição N.º 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1ª MED"/>
      <sheetName val="1ª MED."/>
      <sheetName val="cronograma"/>
      <sheetName val="GERAL "/>
      <sheetName val="BDI"/>
    </sheetNames>
    <sheetDataSet>
      <sheetData sheetId="4">
        <row r="8">
          <cell r="A8">
            <v>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1"/>
  <sheetViews>
    <sheetView showGridLines="0" zoomScaleSheetLayoutView="100" zoomScalePageLayoutView="0" workbookViewId="0" topLeftCell="A1">
      <selection activeCell="A1" sqref="A1"/>
    </sheetView>
  </sheetViews>
  <sheetFormatPr defaultColWidth="12.28125" defaultRowHeight="14.25" customHeight="1"/>
  <cols>
    <col min="1" max="1" width="4.7109375" style="41" customWidth="1"/>
    <col min="2" max="2" width="9.28125" style="41" customWidth="1"/>
    <col min="3" max="3" width="13.8515625" style="42" customWidth="1"/>
    <col min="4" max="4" width="12.421875" style="42" customWidth="1"/>
    <col min="5" max="5" width="65.00390625" style="41" customWidth="1"/>
    <col min="6" max="6" width="9.28125" style="41" customWidth="1"/>
    <col min="7" max="7" width="12.421875" style="41" customWidth="1"/>
    <col min="8" max="11" width="14.57421875" style="41" customWidth="1"/>
    <col min="12" max="16384" width="12.28125" style="4" customWidth="1"/>
  </cols>
  <sheetData>
    <row r="1" spans="1:11" ht="18" customHeight="1">
      <c r="A1" s="1" t="s">
        <v>317</v>
      </c>
      <c r="B1" s="2"/>
      <c r="C1" s="3"/>
      <c r="D1" s="3"/>
      <c r="E1" s="2"/>
      <c r="F1" s="2"/>
      <c r="G1" s="2"/>
      <c r="H1" s="2"/>
      <c r="I1" s="2"/>
      <c r="J1" s="2"/>
      <c r="K1" s="2"/>
    </row>
    <row r="2" spans="1:11" ht="18" customHeight="1">
      <c r="A2" s="5"/>
      <c r="B2" s="144" t="s">
        <v>318</v>
      </c>
      <c r="C2" s="145"/>
      <c r="D2" s="145"/>
      <c r="E2" s="145"/>
      <c r="F2" s="145"/>
      <c r="G2" s="145"/>
      <c r="H2" s="145"/>
      <c r="I2" s="145"/>
      <c r="J2" s="145"/>
      <c r="K2" s="146"/>
    </row>
    <row r="3" spans="1:11" ht="18" customHeight="1">
      <c r="A3" s="5"/>
      <c r="B3" s="147" t="s">
        <v>319</v>
      </c>
      <c r="C3" s="148"/>
      <c r="D3" s="148"/>
      <c r="E3" s="148"/>
      <c r="F3" s="148"/>
      <c r="G3" s="148"/>
      <c r="H3" s="148"/>
      <c r="I3" s="148"/>
      <c r="J3" s="148"/>
      <c r="K3" s="149"/>
    </row>
    <row r="4" spans="1:11" ht="18" customHeight="1">
      <c r="A4" s="5"/>
      <c r="B4" s="150" t="s">
        <v>320</v>
      </c>
      <c r="C4" s="151"/>
      <c r="D4" s="151"/>
      <c r="E4" s="151"/>
      <c r="F4" s="151"/>
      <c r="G4" s="151"/>
      <c r="H4" s="151"/>
      <c r="I4" s="151"/>
      <c r="J4" s="151"/>
      <c r="K4" s="152"/>
    </row>
    <row r="5" spans="1:11" ht="18" customHeight="1">
      <c r="A5" s="5"/>
      <c r="B5" s="153" t="s">
        <v>321</v>
      </c>
      <c r="C5" s="154"/>
      <c r="D5" s="154"/>
      <c r="E5" s="154"/>
      <c r="F5" s="154"/>
      <c r="G5" s="154"/>
      <c r="H5" s="154"/>
      <c r="I5" s="154"/>
      <c r="J5" s="154"/>
      <c r="K5" s="155"/>
    </row>
    <row r="6" spans="1:11" ht="4.5" customHeight="1">
      <c r="A6" s="6"/>
      <c r="B6" s="7"/>
      <c r="C6" s="7"/>
      <c r="D6" s="7"/>
      <c r="E6" s="8"/>
      <c r="F6" s="7"/>
      <c r="G6" s="8"/>
      <c r="H6" s="9"/>
      <c r="I6" s="10"/>
      <c r="J6" s="10"/>
      <c r="K6" s="10"/>
    </row>
    <row r="7" spans="1:11" ht="18" customHeight="1">
      <c r="A7" s="5"/>
      <c r="B7" s="156" t="s">
        <v>322</v>
      </c>
      <c r="C7" s="157"/>
      <c r="D7" s="157"/>
      <c r="E7" s="157"/>
      <c r="F7" s="157"/>
      <c r="G7" s="157"/>
      <c r="H7" s="157"/>
      <c r="I7" s="157"/>
      <c r="J7" s="157"/>
      <c r="K7" s="158"/>
    </row>
    <row r="8" spans="1:11" ht="18" customHeight="1">
      <c r="A8" s="5"/>
      <c r="B8" s="156" t="s">
        <v>323</v>
      </c>
      <c r="C8" s="157"/>
      <c r="D8" s="157"/>
      <c r="E8" s="157"/>
      <c r="F8" s="157"/>
      <c r="G8" s="157"/>
      <c r="H8" s="157"/>
      <c r="I8" s="157"/>
      <c r="J8" s="157"/>
      <c r="K8" s="158"/>
    </row>
    <row r="9" spans="1:11" ht="18" customHeight="1">
      <c r="A9" s="5"/>
      <c r="B9" s="162" t="s">
        <v>450</v>
      </c>
      <c r="C9" s="163"/>
      <c r="D9" s="163"/>
      <c r="E9" s="163"/>
      <c r="F9" s="163"/>
      <c r="G9" s="163"/>
      <c r="H9" s="163"/>
      <c r="I9" s="164"/>
      <c r="J9" s="164"/>
      <c r="K9" s="165"/>
    </row>
    <row r="10" spans="1:11" ht="18" customHeight="1">
      <c r="A10" s="5"/>
      <c r="B10" s="166" t="s">
        <v>455</v>
      </c>
      <c r="C10" s="167"/>
      <c r="D10" s="168"/>
      <c r="E10" s="99" t="s">
        <v>457</v>
      </c>
      <c r="F10" s="166" t="s">
        <v>456</v>
      </c>
      <c r="G10" s="169"/>
      <c r="H10" s="169"/>
      <c r="I10" s="170" t="s">
        <v>298</v>
      </c>
      <c r="J10" s="170"/>
      <c r="K10" s="170"/>
    </row>
    <row r="11" spans="1:11" ht="4.5" customHeight="1">
      <c r="A11" s="6"/>
      <c r="B11" s="7"/>
      <c r="C11" s="7"/>
      <c r="D11" s="7"/>
      <c r="E11" s="8"/>
      <c r="F11" s="7"/>
      <c r="G11" s="8"/>
      <c r="H11" s="9"/>
      <c r="I11" s="90"/>
      <c r="J11" s="90"/>
      <c r="K11" s="90"/>
    </row>
    <row r="12" spans="1:11" ht="18" customHeight="1">
      <c r="A12" s="5"/>
      <c r="B12" s="171" t="s">
        <v>324</v>
      </c>
      <c r="C12" s="172"/>
      <c r="D12" s="172"/>
      <c r="E12" s="172"/>
      <c r="F12" s="172"/>
      <c r="G12" s="172"/>
      <c r="H12" s="172"/>
      <c r="I12" s="172"/>
      <c r="J12" s="172"/>
      <c r="K12" s="173"/>
    </row>
    <row r="13" spans="1:11" ht="4.5" customHeight="1">
      <c r="A13" s="6"/>
      <c r="B13" s="8"/>
      <c r="C13" s="7"/>
      <c r="D13" s="7"/>
      <c r="E13" s="8"/>
      <c r="F13" s="7"/>
      <c r="G13" s="8"/>
      <c r="H13" s="8"/>
      <c r="I13" s="8"/>
      <c r="J13" s="8"/>
      <c r="K13" s="8"/>
    </row>
    <row r="14" spans="1:11" ht="18" customHeight="1">
      <c r="A14" s="5"/>
      <c r="B14" s="174" t="s">
        <v>0</v>
      </c>
      <c r="C14" s="142" t="s">
        <v>325</v>
      </c>
      <c r="D14" s="142" t="s">
        <v>326</v>
      </c>
      <c r="E14" s="142" t="s">
        <v>32</v>
      </c>
      <c r="F14" s="142" t="s">
        <v>97</v>
      </c>
      <c r="G14" s="142" t="s">
        <v>98</v>
      </c>
      <c r="H14" s="183" t="s">
        <v>15</v>
      </c>
      <c r="I14" s="184"/>
      <c r="J14" s="184"/>
      <c r="K14" s="185"/>
    </row>
    <row r="15" spans="1:11" ht="18" customHeight="1">
      <c r="A15" s="5"/>
      <c r="B15" s="175"/>
      <c r="C15" s="176"/>
      <c r="D15" s="177"/>
      <c r="E15" s="143"/>
      <c r="F15" s="143"/>
      <c r="G15" s="182"/>
      <c r="H15" s="11" t="s">
        <v>34</v>
      </c>
      <c r="I15" s="11" t="s">
        <v>33</v>
      </c>
      <c r="J15" s="11" t="s">
        <v>327</v>
      </c>
      <c r="K15" s="11" t="s">
        <v>328</v>
      </c>
    </row>
    <row r="16" spans="1:11" ht="4.5" customHeight="1">
      <c r="A16" s="6"/>
      <c r="B16" s="7"/>
      <c r="C16" s="7"/>
      <c r="D16" s="7"/>
      <c r="E16" s="8"/>
      <c r="F16" s="9"/>
      <c r="G16" s="10"/>
      <c r="H16" s="10"/>
      <c r="I16" s="12"/>
      <c r="J16" s="12"/>
      <c r="K16" s="12"/>
    </row>
    <row r="17" spans="1:11" ht="18" customHeight="1">
      <c r="A17" s="5"/>
      <c r="B17" s="100" t="s">
        <v>109</v>
      </c>
      <c r="C17" s="121"/>
      <c r="D17" s="121"/>
      <c r="E17" s="101" t="s">
        <v>16</v>
      </c>
      <c r="F17" s="102"/>
      <c r="G17" s="103"/>
      <c r="H17" s="104"/>
      <c r="I17" s="16"/>
      <c r="J17" s="14">
        <f>SUM(I18:I31)</f>
        <v>17979.977</v>
      </c>
      <c r="K17" s="15">
        <f>J17/$I$178</f>
        <v>0.02902564109865136</v>
      </c>
    </row>
    <row r="18" spans="1:13" ht="18" customHeight="1">
      <c r="A18" s="5"/>
      <c r="B18" s="105" t="s">
        <v>75</v>
      </c>
      <c r="C18" s="121" t="s">
        <v>333</v>
      </c>
      <c r="D18" s="121" t="s">
        <v>368</v>
      </c>
      <c r="E18" s="106" t="s">
        <v>74</v>
      </c>
      <c r="F18" s="102" t="s">
        <v>105</v>
      </c>
      <c r="G18" s="107">
        <v>179.73</v>
      </c>
      <c r="H18" s="108">
        <v>13.61</v>
      </c>
      <c r="I18" s="16">
        <f aca="true" t="shared" si="0" ref="I18:I81">G18*H18</f>
        <v>2446.1252999999997</v>
      </c>
      <c r="J18" s="14"/>
      <c r="K18" s="15"/>
      <c r="M18" s="4">
        <v>3</v>
      </c>
    </row>
    <row r="19" spans="1:11" ht="18" customHeight="1">
      <c r="A19" s="5"/>
      <c r="B19" s="105" t="s">
        <v>61</v>
      </c>
      <c r="C19" s="121" t="s">
        <v>333</v>
      </c>
      <c r="D19" s="121" t="s">
        <v>368</v>
      </c>
      <c r="E19" s="106" t="s">
        <v>18</v>
      </c>
      <c r="F19" s="102" t="s">
        <v>105</v>
      </c>
      <c r="G19" s="107">
        <v>58.8</v>
      </c>
      <c r="H19" s="108">
        <v>13.61</v>
      </c>
      <c r="I19" s="16">
        <f t="shared" si="0"/>
        <v>800.2679999999999</v>
      </c>
      <c r="J19" s="14"/>
      <c r="K19" s="15"/>
    </row>
    <row r="20" spans="1:11" ht="18" customHeight="1">
      <c r="A20" s="5"/>
      <c r="B20" s="105" t="s">
        <v>62</v>
      </c>
      <c r="C20" s="121" t="s">
        <v>333</v>
      </c>
      <c r="D20" s="121" t="s">
        <v>369</v>
      </c>
      <c r="E20" s="106" t="s">
        <v>146</v>
      </c>
      <c r="F20" s="102" t="s">
        <v>105</v>
      </c>
      <c r="G20" s="107">
        <v>86.14</v>
      </c>
      <c r="H20" s="108">
        <v>26.18</v>
      </c>
      <c r="I20" s="16">
        <f t="shared" si="0"/>
        <v>2255.1452</v>
      </c>
      <c r="J20" s="14"/>
      <c r="K20" s="15"/>
    </row>
    <row r="21" spans="1:11" ht="18" customHeight="1">
      <c r="A21" s="5"/>
      <c r="B21" s="105" t="s">
        <v>63</v>
      </c>
      <c r="C21" s="121" t="s">
        <v>333</v>
      </c>
      <c r="D21" s="121" t="s">
        <v>334</v>
      </c>
      <c r="E21" s="106" t="s">
        <v>8</v>
      </c>
      <c r="F21" s="102" t="s">
        <v>105</v>
      </c>
      <c r="G21" s="107">
        <v>6.4</v>
      </c>
      <c r="H21" s="108">
        <v>8.38</v>
      </c>
      <c r="I21" s="16">
        <f t="shared" si="0"/>
        <v>53.632000000000005</v>
      </c>
      <c r="J21" s="14"/>
      <c r="K21" s="15"/>
    </row>
    <row r="22" spans="1:11" ht="18" customHeight="1">
      <c r="A22" s="5"/>
      <c r="B22" s="105" t="s">
        <v>76</v>
      </c>
      <c r="C22" s="121" t="s">
        <v>333</v>
      </c>
      <c r="D22" s="121" t="s">
        <v>370</v>
      </c>
      <c r="E22" s="109" t="s">
        <v>57</v>
      </c>
      <c r="F22" s="102" t="s">
        <v>105</v>
      </c>
      <c r="G22" s="110">
        <v>18.45</v>
      </c>
      <c r="H22" s="107">
        <v>5.24</v>
      </c>
      <c r="I22" s="16">
        <f t="shared" si="0"/>
        <v>96.678</v>
      </c>
      <c r="J22" s="14"/>
      <c r="K22" s="15"/>
    </row>
    <row r="23" spans="1:11" ht="18" customHeight="1">
      <c r="A23" s="5"/>
      <c r="B23" s="105" t="s">
        <v>64</v>
      </c>
      <c r="C23" s="121" t="s">
        <v>333</v>
      </c>
      <c r="D23" s="121" t="s">
        <v>371</v>
      </c>
      <c r="E23" s="106" t="s">
        <v>10</v>
      </c>
      <c r="F23" s="102" t="s">
        <v>106</v>
      </c>
      <c r="G23" s="107">
        <v>79.61</v>
      </c>
      <c r="H23" s="108">
        <v>31.42</v>
      </c>
      <c r="I23" s="16">
        <f t="shared" si="0"/>
        <v>2501.3462</v>
      </c>
      <c r="J23" s="14"/>
      <c r="K23" s="15"/>
    </row>
    <row r="24" spans="1:11" ht="18" customHeight="1">
      <c r="A24" s="5"/>
      <c r="B24" s="105" t="s">
        <v>65</v>
      </c>
      <c r="C24" s="121" t="s">
        <v>329</v>
      </c>
      <c r="D24" s="121" t="s">
        <v>372</v>
      </c>
      <c r="E24" s="106" t="s">
        <v>11</v>
      </c>
      <c r="F24" s="102" t="s">
        <v>106</v>
      </c>
      <c r="G24" s="107">
        <v>6.1</v>
      </c>
      <c r="H24" s="108">
        <v>251.88</v>
      </c>
      <c r="I24" s="16">
        <f t="shared" si="0"/>
        <v>1536.4679999999998</v>
      </c>
      <c r="J24" s="14"/>
      <c r="K24" s="15"/>
    </row>
    <row r="25" spans="1:11" ht="18" customHeight="1">
      <c r="A25" s="5"/>
      <c r="B25" s="105" t="s">
        <v>66</v>
      </c>
      <c r="C25" s="121" t="s">
        <v>329</v>
      </c>
      <c r="D25" s="121" t="s">
        <v>373</v>
      </c>
      <c r="E25" s="109" t="s">
        <v>58</v>
      </c>
      <c r="F25" s="102" t="s">
        <v>105</v>
      </c>
      <c r="G25" s="107">
        <v>138.1</v>
      </c>
      <c r="H25" s="108">
        <v>1.97</v>
      </c>
      <c r="I25" s="16">
        <f t="shared" si="0"/>
        <v>272.05699999999996</v>
      </c>
      <c r="J25" s="14"/>
      <c r="K25" s="15"/>
    </row>
    <row r="26" spans="1:11" ht="18" customHeight="1">
      <c r="A26" s="5"/>
      <c r="B26" s="105" t="s">
        <v>67</v>
      </c>
      <c r="C26" s="121" t="s">
        <v>329</v>
      </c>
      <c r="D26" s="121" t="s">
        <v>374</v>
      </c>
      <c r="E26" s="106" t="s">
        <v>7</v>
      </c>
      <c r="F26" s="102" t="s">
        <v>105</v>
      </c>
      <c r="G26" s="107">
        <v>12.58</v>
      </c>
      <c r="H26" s="108">
        <v>13.16</v>
      </c>
      <c r="I26" s="16">
        <f t="shared" si="0"/>
        <v>165.5528</v>
      </c>
      <c r="J26" s="14"/>
      <c r="K26" s="15"/>
    </row>
    <row r="27" spans="1:11" ht="18" customHeight="1">
      <c r="A27" s="5"/>
      <c r="B27" s="105" t="s">
        <v>68</v>
      </c>
      <c r="C27" s="140" t="s">
        <v>330</v>
      </c>
      <c r="D27" s="140" t="s">
        <v>331</v>
      </c>
      <c r="E27" s="106" t="s">
        <v>73</v>
      </c>
      <c r="F27" s="102" t="s">
        <v>108</v>
      </c>
      <c r="G27" s="107">
        <v>12</v>
      </c>
      <c r="H27" s="108">
        <v>14.85</v>
      </c>
      <c r="I27" s="16">
        <f t="shared" si="0"/>
        <v>178.2</v>
      </c>
      <c r="J27" s="14"/>
      <c r="K27" s="15"/>
    </row>
    <row r="28" spans="1:11" ht="18" customHeight="1">
      <c r="A28" s="5"/>
      <c r="B28" s="105" t="s">
        <v>69</v>
      </c>
      <c r="C28" s="140" t="s">
        <v>330</v>
      </c>
      <c r="D28" s="121" t="s">
        <v>470</v>
      </c>
      <c r="E28" s="106" t="s">
        <v>19</v>
      </c>
      <c r="F28" s="102" t="s">
        <v>105</v>
      </c>
      <c r="G28" s="107">
        <v>155.25</v>
      </c>
      <c r="H28" s="108">
        <v>7.99</v>
      </c>
      <c r="I28" s="16">
        <f t="shared" si="0"/>
        <v>1240.4475</v>
      </c>
      <c r="J28" s="14"/>
      <c r="K28" s="15"/>
    </row>
    <row r="29" spans="1:11" ht="18" customHeight="1">
      <c r="A29" s="5"/>
      <c r="B29" s="105" t="s">
        <v>70</v>
      </c>
      <c r="C29" s="140" t="s">
        <v>330</v>
      </c>
      <c r="D29" s="121" t="s">
        <v>375</v>
      </c>
      <c r="E29" s="106" t="s">
        <v>9</v>
      </c>
      <c r="F29" s="102" t="s">
        <v>105</v>
      </c>
      <c r="G29" s="107">
        <v>155.25</v>
      </c>
      <c r="H29" s="108">
        <v>8.84</v>
      </c>
      <c r="I29" s="16">
        <f t="shared" si="0"/>
        <v>1372.41</v>
      </c>
      <c r="J29" s="14"/>
      <c r="K29" s="15"/>
    </row>
    <row r="30" spans="1:11" ht="18" customHeight="1">
      <c r="A30" s="5"/>
      <c r="B30" s="105" t="s">
        <v>71</v>
      </c>
      <c r="C30" s="121" t="s">
        <v>333</v>
      </c>
      <c r="D30" s="121" t="s">
        <v>376</v>
      </c>
      <c r="E30" s="106" t="s">
        <v>56</v>
      </c>
      <c r="F30" s="102" t="s">
        <v>17</v>
      </c>
      <c r="G30" s="107">
        <v>54</v>
      </c>
      <c r="H30" s="108">
        <v>20.23</v>
      </c>
      <c r="I30" s="16">
        <f t="shared" si="0"/>
        <v>1092.42</v>
      </c>
      <c r="J30" s="14"/>
      <c r="K30" s="15"/>
    </row>
    <row r="31" spans="1:11" ht="18" customHeight="1">
      <c r="A31" s="5"/>
      <c r="B31" s="105" t="s">
        <v>72</v>
      </c>
      <c r="C31" s="121" t="s">
        <v>329</v>
      </c>
      <c r="D31" s="121">
        <v>72897</v>
      </c>
      <c r="E31" s="106" t="s">
        <v>12</v>
      </c>
      <c r="F31" s="102" t="s">
        <v>106</v>
      </c>
      <c r="G31" s="107">
        <v>217.85</v>
      </c>
      <c r="H31" s="108">
        <v>18.22</v>
      </c>
      <c r="I31" s="16">
        <f t="shared" si="0"/>
        <v>3969.227</v>
      </c>
      <c r="J31" s="14"/>
      <c r="K31" s="15"/>
    </row>
    <row r="32" spans="1:11" ht="18" customHeight="1">
      <c r="A32" s="5"/>
      <c r="B32" s="100" t="s">
        <v>110</v>
      </c>
      <c r="C32" s="121"/>
      <c r="D32" s="121"/>
      <c r="E32" s="111" t="s">
        <v>36</v>
      </c>
      <c r="F32" s="102"/>
      <c r="G32" s="103"/>
      <c r="H32" s="104"/>
      <c r="I32" s="16"/>
      <c r="J32" s="14">
        <f>SUM(I33:I34)</f>
        <v>9429.300299999999</v>
      </c>
      <c r="K32" s="15">
        <f>J32/$I$178</f>
        <v>0.015222015374057797</v>
      </c>
    </row>
    <row r="33" spans="1:11" ht="18" customHeight="1">
      <c r="A33" s="5"/>
      <c r="B33" s="105" t="s">
        <v>145</v>
      </c>
      <c r="C33" s="132" t="s">
        <v>329</v>
      </c>
      <c r="D33" s="132" t="s">
        <v>377</v>
      </c>
      <c r="E33" s="112" t="s">
        <v>37</v>
      </c>
      <c r="F33" s="102" t="s">
        <v>105</v>
      </c>
      <c r="G33" s="104">
        <v>115.8</v>
      </c>
      <c r="H33" s="104">
        <v>50.18</v>
      </c>
      <c r="I33" s="16">
        <f t="shared" si="0"/>
        <v>5810.844</v>
      </c>
      <c r="J33" s="14"/>
      <c r="K33" s="15"/>
    </row>
    <row r="34" spans="1:11" ht="18" customHeight="1">
      <c r="A34" s="5"/>
      <c r="B34" s="105" t="s">
        <v>299</v>
      </c>
      <c r="C34" s="121" t="s">
        <v>329</v>
      </c>
      <c r="D34" s="121" t="s">
        <v>378</v>
      </c>
      <c r="E34" s="112" t="s">
        <v>147</v>
      </c>
      <c r="F34" s="102" t="s">
        <v>105</v>
      </c>
      <c r="G34" s="104">
        <v>398.07</v>
      </c>
      <c r="H34" s="104">
        <v>9.09</v>
      </c>
      <c r="I34" s="16">
        <f t="shared" si="0"/>
        <v>3618.4563</v>
      </c>
      <c r="J34" s="14"/>
      <c r="K34" s="15"/>
    </row>
    <row r="35" spans="1:11" ht="18" customHeight="1">
      <c r="A35" s="5"/>
      <c r="B35" s="100" t="s">
        <v>111</v>
      </c>
      <c r="C35" s="121"/>
      <c r="D35" s="121"/>
      <c r="E35" s="101" t="s">
        <v>99</v>
      </c>
      <c r="F35" s="102"/>
      <c r="G35" s="103"/>
      <c r="H35" s="104"/>
      <c r="I35" s="16"/>
      <c r="J35" s="14">
        <f>SUM(I36:I39)</f>
        <v>14740.9998</v>
      </c>
      <c r="K35" s="15">
        <f>J35/$I$178</f>
        <v>0.023796858562727386</v>
      </c>
    </row>
    <row r="36" spans="1:11" ht="28.5">
      <c r="A36" s="5"/>
      <c r="B36" s="105" t="s">
        <v>142</v>
      </c>
      <c r="C36" s="121" t="s">
        <v>333</v>
      </c>
      <c r="D36" s="121" t="s">
        <v>471</v>
      </c>
      <c r="E36" s="106" t="s">
        <v>148</v>
      </c>
      <c r="F36" s="102" t="s">
        <v>106</v>
      </c>
      <c r="G36" s="107">
        <v>53.72</v>
      </c>
      <c r="H36" s="108">
        <v>31.94</v>
      </c>
      <c r="I36" s="16">
        <f t="shared" si="0"/>
        <v>1715.8168</v>
      </c>
      <c r="J36" s="14"/>
      <c r="K36" s="15"/>
    </row>
    <row r="37" spans="1:11" ht="18" customHeight="1">
      <c r="A37" s="5"/>
      <c r="B37" s="105" t="s">
        <v>143</v>
      </c>
      <c r="C37" s="121" t="s">
        <v>329</v>
      </c>
      <c r="D37" s="121" t="s">
        <v>379</v>
      </c>
      <c r="E37" s="106" t="s">
        <v>149</v>
      </c>
      <c r="F37" s="102" t="s">
        <v>106</v>
      </c>
      <c r="G37" s="107">
        <v>37.3</v>
      </c>
      <c r="H37" s="108">
        <v>268.76</v>
      </c>
      <c r="I37" s="16">
        <f t="shared" si="0"/>
        <v>10024.748</v>
      </c>
      <c r="J37" s="14"/>
      <c r="K37" s="15"/>
    </row>
    <row r="38" spans="1:11" ht="18" customHeight="1">
      <c r="A38" s="5"/>
      <c r="B38" s="105" t="s">
        <v>144</v>
      </c>
      <c r="C38" s="121" t="s">
        <v>329</v>
      </c>
      <c r="D38" s="121" t="s">
        <v>380</v>
      </c>
      <c r="E38" s="106" t="s">
        <v>1</v>
      </c>
      <c r="F38" s="102" t="s">
        <v>106</v>
      </c>
      <c r="G38" s="107">
        <v>54.58</v>
      </c>
      <c r="H38" s="108">
        <v>37.67</v>
      </c>
      <c r="I38" s="16">
        <f t="shared" si="0"/>
        <v>2056.0286</v>
      </c>
      <c r="J38" s="14"/>
      <c r="K38" s="15"/>
    </row>
    <row r="39" spans="1:11" ht="18" customHeight="1">
      <c r="A39" s="5"/>
      <c r="B39" s="105" t="s">
        <v>300</v>
      </c>
      <c r="C39" s="121" t="s">
        <v>333</v>
      </c>
      <c r="D39" s="121" t="s">
        <v>381</v>
      </c>
      <c r="E39" s="109" t="s">
        <v>150</v>
      </c>
      <c r="F39" s="102" t="s">
        <v>105</v>
      </c>
      <c r="G39" s="107">
        <v>37.24</v>
      </c>
      <c r="H39" s="110">
        <v>25.36</v>
      </c>
      <c r="I39" s="16">
        <f t="shared" si="0"/>
        <v>944.4064000000001</v>
      </c>
      <c r="J39" s="14"/>
      <c r="K39" s="15"/>
    </row>
    <row r="40" spans="1:11" ht="18" customHeight="1">
      <c r="A40" s="5"/>
      <c r="B40" s="100" t="s">
        <v>112</v>
      </c>
      <c r="C40" s="121"/>
      <c r="D40" s="121"/>
      <c r="E40" s="101" t="s">
        <v>104</v>
      </c>
      <c r="F40" s="102"/>
      <c r="G40" s="103"/>
      <c r="H40" s="104"/>
      <c r="I40" s="16"/>
      <c r="J40" s="14">
        <f>SUM(I41:I43)</f>
        <v>26759.154400000003</v>
      </c>
      <c r="K40" s="15">
        <f>J40/$I$178</f>
        <v>0.04319814267380862</v>
      </c>
    </row>
    <row r="41" spans="1:11" ht="18" customHeight="1">
      <c r="A41" s="5"/>
      <c r="B41" s="105" t="s">
        <v>139</v>
      </c>
      <c r="C41" s="132" t="s">
        <v>329</v>
      </c>
      <c r="D41" s="132">
        <v>73361</v>
      </c>
      <c r="E41" s="106" t="s">
        <v>151</v>
      </c>
      <c r="F41" s="102" t="s">
        <v>106</v>
      </c>
      <c r="G41" s="107">
        <v>28.82</v>
      </c>
      <c r="H41" s="133">
        <v>331.72</v>
      </c>
      <c r="I41" s="16">
        <f t="shared" si="0"/>
        <v>9560.1704</v>
      </c>
      <c r="J41" s="14"/>
      <c r="K41" s="15"/>
    </row>
    <row r="42" spans="1:11" ht="18" customHeight="1">
      <c r="A42" s="5"/>
      <c r="B42" s="105" t="s">
        <v>140</v>
      </c>
      <c r="C42" s="132" t="s">
        <v>329</v>
      </c>
      <c r="D42" s="132">
        <v>95957</v>
      </c>
      <c r="E42" s="130" t="s">
        <v>472</v>
      </c>
      <c r="F42" s="131" t="s">
        <v>106</v>
      </c>
      <c r="G42" s="133">
        <v>8.48</v>
      </c>
      <c r="H42" s="134">
        <v>1787.95</v>
      </c>
      <c r="I42" s="16">
        <f t="shared" si="0"/>
        <v>15161.816</v>
      </c>
      <c r="J42" s="14"/>
      <c r="K42" s="15"/>
    </row>
    <row r="43" spans="1:11" ht="18" customHeight="1">
      <c r="A43" s="5"/>
      <c r="B43" s="105" t="s">
        <v>141</v>
      </c>
      <c r="C43" s="121" t="s">
        <v>329</v>
      </c>
      <c r="D43" s="121" t="s">
        <v>382</v>
      </c>
      <c r="E43" s="106" t="s">
        <v>2</v>
      </c>
      <c r="F43" s="102" t="s">
        <v>106</v>
      </c>
      <c r="G43" s="135">
        <v>6.58</v>
      </c>
      <c r="H43" s="127">
        <v>309.6</v>
      </c>
      <c r="I43" s="16">
        <f t="shared" si="0"/>
        <v>2037.1680000000001</v>
      </c>
      <c r="J43" s="14"/>
      <c r="K43" s="15"/>
    </row>
    <row r="44" spans="1:11" ht="18" customHeight="1">
      <c r="A44" s="5"/>
      <c r="B44" s="100" t="s">
        <v>113</v>
      </c>
      <c r="C44" s="121"/>
      <c r="D44" s="121"/>
      <c r="E44" s="101" t="s">
        <v>35</v>
      </c>
      <c r="F44" s="102"/>
      <c r="G44" s="103"/>
      <c r="H44" s="104"/>
      <c r="I44" s="16"/>
      <c r="J44" s="14">
        <f>SUM(I45:I47)</f>
        <v>53165.1628</v>
      </c>
      <c r="K44" s="15">
        <f>J44/$I$178</f>
        <v>0.08582619067778398</v>
      </c>
    </row>
    <row r="45" spans="1:11" ht="18" customHeight="1">
      <c r="A45" s="5"/>
      <c r="B45" s="105" t="s">
        <v>137</v>
      </c>
      <c r="C45" s="121" t="s">
        <v>329</v>
      </c>
      <c r="D45" s="121" t="s">
        <v>385</v>
      </c>
      <c r="E45" s="106" t="s">
        <v>152</v>
      </c>
      <c r="F45" s="102" t="s">
        <v>106</v>
      </c>
      <c r="G45" s="107">
        <f>80.06*0.25</f>
        <v>20.015</v>
      </c>
      <c r="H45" s="108">
        <v>459.52</v>
      </c>
      <c r="I45" s="16">
        <f t="shared" si="0"/>
        <v>9197.2928</v>
      </c>
      <c r="J45" s="14"/>
      <c r="K45" s="15"/>
    </row>
    <row r="46" spans="1:11" ht="18" customHeight="1">
      <c r="A46" s="5"/>
      <c r="B46" s="105" t="s">
        <v>138</v>
      </c>
      <c r="C46" s="121"/>
      <c r="D46" s="121"/>
      <c r="E46" s="106" t="s">
        <v>153</v>
      </c>
      <c r="F46" s="102" t="s">
        <v>105</v>
      </c>
      <c r="G46" s="107">
        <v>64.05</v>
      </c>
      <c r="H46" s="108">
        <v>24.32</v>
      </c>
      <c r="I46" s="16">
        <f t="shared" si="0"/>
        <v>1557.696</v>
      </c>
      <c r="J46" s="14"/>
      <c r="K46" s="15"/>
    </row>
    <row r="47" spans="1:11" ht="28.5">
      <c r="A47" s="17"/>
      <c r="B47" s="105" t="s">
        <v>301</v>
      </c>
      <c r="C47" s="121" t="s">
        <v>329</v>
      </c>
      <c r="D47" s="121" t="s">
        <v>383</v>
      </c>
      <c r="E47" s="106" t="s">
        <v>154</v>
      </c>
      <c r="F47" s="102" t="s">
        <v>106</v>
      </c>
      <c r="G47" s="107">
        <v>23.72</v>
      </c>
      <c r="H47" s="136">
        <v>1787.95</v>
      </c>
      <c r="I47" s="16">
        <f t="shared" si="0"/>
        <v>42410.174</v>
      </c>
      <c r="J47" s="14"/>
      <c r="K47" s="15"/>
    </row>
    <row r="48" spans="1:11" ht="18" customHeight="1">
      <c r="A48" s="5"/>
      <c r="B48" s="100" t="s">
        <v>114</v>
      </c>
      <c r="C48" s="121"/>
      <c r="D48" s="121"/>
      <c r="E48" s="113" t="s">
        <v>100</v>
      </c>
      <c r="F48" s="102"/>
      <c r="G48" s="103"/>
      <c r="H48" s="104"/>
      <c r="I48" s="16"/>
      <c r="J48" s="14">
        <f>SUM(I49:I52)</f>
        <v>72975.87830000001</v>
      </c>
      <c r="K48" s="15">
        <f>J48/$I$178</f>
        <v>0.11780725038717571</v>
      </c>
    </row>
    <row r="49" spans="1:11" ht="28.5">
      <c r="A49" s="5"/>
      <c r="B49" s="105" t="s">
        <v>135</v>
      </c>
      <c r="C49" s="132" t="s">
        <v>329</v>
      </c>
      <c r="D49" s="132">
        <v>95957</v>
      </c>
      <c r="E49" s="106" t="s">
        <v>155</v>
      </c>
      <c r="F49" s="102" t="s">
        <v>106</v>
      </c>
      <c r="G49" s="107">
        <v>36.02</v>
      </c>
      <c r="H49" s="136">
        <v>1787.95</v>
      </c>
      <c r="I49" s="16">
        <f t="shared" si="0"/>
        <v>64401.95900000001</v>
      </c>
      <c r="J49" s="14"/>
      <c r="K49" s="15"/>
    </row>
    <row r="50" spans="1:11" ht="18" customHeight="1">
      <c r="A50" s="17"/>
      <c r="B50" s="105" t="s">
        <v>136</v>
      </c>
      <c r="C50" s="121" t="s">
        <v>329</v>
      </c>
      <c r="D50" s="121" t="s">
        <v>387</v>
      </c>
      <c r="E50" s="130" t="s">
        <v>473</v>
      </c>
      <c r="F50" s="131" t="s">
        <v>105</v>
      </c>
      <c r="G50" s="133">
        <v>63.11</v>
      </c>
      <c r="H50" s="108">
        <v>63.93</v>
      </c>
      <c r="I50" s="16">
        <f t="shared" si="0"/>
        <v>4034.6223</v>
      </c>
      <c r="J50" s="14"/>
      <c r="K50" s="15"/>
    </row>
    <row r="51" spans="1:11" ht="18" customHeight="1">
      <c r="A51" s="5"/>
      <c r="B51" s="105" t="s">
        <v>302</v>
      </c>
      <c r="C51" s="121" t="s">
        <v>329</v>
      </c>
      <c r="D51" s="121" t="s">
        <v>386</v>
      </c>
      <c r="E51" s="130" t="s">
        <v>474</v>
      </c>
      <c r="F51" s="131" t="s">
        <v>105</v>
      </c>
      <c r="G51" s="133">
        <v>63.11</v>
      </c>
      <c r="H51" s="108">
        <v>56.7</v>
      </c>
      <c r="I51" s="16">
        <f t="shared" si="0"/>
        <v>3578.337</v>
      </c>
      <c r="J51" s="14"/>
      <c r="K51" s="15"/>
    </row>
    <row r="52" spans="1:11" ht="18" customHeight="1">
      <c r="A52" s="5"/>
      <c r="B52" s="105" t="s">
        <v>303</v>
      </c>
      <c r="C52" s="121" t="s">
        <v>333</v>
      </c>
      <c r="D52" s="121" t="s">
        <v>384</v>
      </c>
      <c r="E52" s="130" t="s">
        <v>38</v>
      </c>
      <c r="F52" s="131" t="s">
        <v>106</v>
      </c>
      <c r="G52" s="133">
        <v>0.96</v>
      </c>
      <c r="H52" s="115">
        <v>1001</v>
      </c>
      <c r="I52" s="16">
        <f t="shared" si="0"/>
        <v>960.9599999999999</v>
      </c>
      <c r="J52" s="14"/>
      <c r="K52" s="15"/>
    </row>
    <row r="53" spans="1:11" ht="18" customHeight="1">
      <c r="A53" s="5"/>
      <c r="B53" s="100" t="s">
        <v>115</v>
      </c>
      <c r="C53" s="121"/>
      <c r="D53" s="121"/>
      <c r="E53" s="113" t="s">
        <v>39</v>
      </c>
      <c r="F53" s="102"/>
      <c r="G53" s="103"/>
      <c r="H53" s="104"/>
      <c r="I53" s="16"/>
      <c r="J53" s="14">
        <f>SUM(I54:I56)</f>
        <v>43796.471900000004</v>
      </c>
      <c r="K53" s="15">
        <f>J53/$I$178</f>
        <v>0.07070201896012267</v>
      </c>
    </row>
    <row r="54" spans="1:11" ht="18" customHeight="1">
      <c r="A54" s="5"/>
      <c r="B54" s="105" t="s">
        <v>134</v>
      </c>
      <c r="C54" s="121" t="s">
        <v>329</v>
      </c>
      <c r="D54" s="121" t="s">
        <v>388</v>
      </c>
      <c r="E54" s="114" t="s">
        <v>156</v>
      </c>
      <c r="F54" s="102" t="s">
        <v>105</v>
      </c>
      <c r="G54" s="107">
        <v>704.35</v>
      </c>
      <c r="H54" s="108">
        <v>55.07</v>
      </c>
      <c r="I54" s="16">
        <f t="shared" si="0"/>
        <v>38788.5545</v>
      </c>
      <c r="J54" s="14"/>
      <c r="K54" s="15"/>
    </row>
    <row r="55" spans="1:11" ht="18" customHeight="1">
      <c r="A55" s="5"/>
      <c r="B55" s="105" t="s">
        <v>304</v>
      </c>
      <c r="C55" s="121" t="s">
        <v>329</v>
      </c>
      <c r="D55" s="121" t="s">
        <v>475</v>
      </c>
      <c r="E55" s="114" t="s">
        <v>310</v>
      </c>
      <c r="F55" s="116" t="s">
        <v>107</v>
      </c>
      <c r="G55" s="107">
        <v>223.95</v>
      </c>
      <c r="H55" s="108">
        <v>15.14</v>
      </c>
      <c r="I55" s="16">
        <f t="shared" si="0"/>
        <v>3390.603</v>
      </c>
      <c r="J55" s="14"/>
      <c r="K55" s="15"/>
    </row>
    <row r="56" spans="1:11" ht="18" customHeight="1">
      <c r="A56" s="5"/>
      <c r="B56" s="105" t="s">
        <v>305</v>
      </c>
      <c r="C56" s="121" t="s">
        <v>333</v>
      </c>
      <c r="D56" s="121" t="s">
        <v>389</v>
      </c>
      <c r="E56" s="114" t="s">
        <v>157</v>
      </c>
      <c r="F56" s="102" t="s">
        <v>105</v>
      </c>
      <c r="G56" s="107">
        <v>8.88</v>
      </c>
      <c r="H56" s="115">
        <v>182.13</v>
      </c>
      <c r="I56" s="16">
        <f t="shared" si="0"/>
        <v>1617.3144000000002</v>
      </c>
      <c r="J56" s="14"/>
      <c r="K56" s="15"/>
    </row>
    <row r="57" spans="1:11" ht="18" customHeight="1">
      <c r="A57" s="5"/>
      <c r="B57" s="100" t="s">
        <v>116</v>
      </c>
      <c r="C57" s="121"/>
      <c r="D57" s="121"/>
      <c r="E57" s="111" t="s">
        <v>158</v>
      </c>
      <c r="F57" s="102"/>
      <c r="G57" s="103"/>
      <c r="H57" s="104"/>
      <c r="I57" s="16"/>
      <c r="J57" s="14">
        <f>SUM(I58:I60)</f>
        <v>24613.232999999997</v>
      </c>
      <c r="K57" s="15">
        <f>J57/$I$178</f>
        <v>0.039733914416880615</v>
      </c>
    </row>
    <row r="58" spans="1:11" ht="18" customHeight="1">
      <c r="A58" s="5"/>
      <c r="B58" s="105" t="s">
        <v>127</v>
      </c>
      <c r="C58" s="121" t="s">
        <v>333</v>
      </c>
      <c r="D58" s="121" t="s">
        <v>396</v>
      </c>
      <c r="E58" s="112" t="s">
        <v>390</v>
      </c>
      <c r="F58" s="102" t="s">
        <v>105</v>
      </c>
      <c r="G58" s="104">
        <v>199.26</v>
      </c>
      <c r="H58" s="133">
        <v>78.25</v>
      </c>
      <c r="I58" s="16">
        <f t="shared" si="0"/>
        <v>15592.095</v>
      </c>
      <c r="J58" s="14"/>
      <c r="K58" s="15"/>
    </row>
    <row r="59" spans="1:11" ht="18" customHeight="1">
      <c r="A59" s="5"/>
      <c r="B59" s="105" t="s">
        <v>128</v>
      </c>
      <c r="C59" s="121" t="s">
        <v>333</v>
      </c>
      <c r="D59" s="121" t="s">
        <v>396</v>
      </c>
      <c r="E59" s="112" t="s">
        <v>159</v>
      </c>
      <c r="F59" s="102" t="s">
        <v>105</v>
      </c>
      <c r="G59" s="117">
        <v>20.94</v>
      </c>
      <c r="H59" s="133">
        <v>78.25</v>
      </c>
      <c r="I59" s="16">
        <f t="shared" si="0"/>
        <v>1638.555</v>
      </c>
      <c r="J59" s="14"/>
      <c r="K59" s="15"/>
    </row>
    <row r="60" spans="1:11" ht="18" customHeight="1">
      <c r="A60" s="5"/>
      <c r="B60" s="105" t="s">
        <v>129</v>
      </c>
      <c r="C60" s="121" t="s">
        <v>333</v>
      </c>
      <c r="D60" s="121" t="s">
        <v>395</v>
      </c>
      <c r="E60" s="112" t="s">
        <v>160</v>
      </c>
      <c r="F60" s="102" t="s">
        <v>105</v>
      </c>
      <c r="G60" s="104">
        <f>G58</f>
        <v>199.26</v>
      </c>
      <c r="H60" s="104">
        <v>37.05</v>
      </c>
      <c r="I60" s="16">
        <f t="shared" si="0"/>
        <v>7382.582999999999</v>
      </c>
      <c r="J60" s="14"/>
      <c r="K60" s="15"/>
    </row>
    <row r="61" spans="1:11" ht="18" customHeight="1">
      <c r="A61" s="5"/>
      <c r="B61" s="100" t="s">
        <v>117</v>
      </c>
      <c r="C61" s="121"/>
      <c r="D61" s="121"/>
      <c r="E61" s="111" t="s">
        <v>40</v>
      </c>
      <c r="F61" s="102"/>
      <c r="G61" s="103"/>
      <c r="H61" s="104"/>
      <c r="I61" s="16"/>
      <c r="J61" s="14">
        <f>SUM(I62:I65)</f>
        <v>32404.444923809526</v>
      </c>
      <c r="K61" s="15">
        <f>J61/$I$178</f>
        <v>0.05231151232059475</v>
      </c>
    </row>
    <row r="62" spans="1:11" ht="18" customHeight="1">
      <c r="A62" s="5"/>
      <c r="B62" s="105" t="s">
        <v>130</v>
      </c>
      <c r="C62" s="121" t="s">
        <v>329</v>
      </c>
      <c r="D62" s="137" t="s">
        <v>476</v>
      </c>
      <c r="E62" s="114" t="s">
        <v>161</v>
      </c>
      <c r="F62" s="102" t="s">
        <v>105</v>
      </c>
      <c r="G62" s="107">
        <v>218.34</v>
      </c>
      <c r="H62" s="115">
        <f>88.7+35.66</f>
        <v>124.36</v>
      </c>
      <c r="I62" s="16">
        <f t="shared" si="0"/>
        <v>27152.7624</v>
      </c>
      <c r="J62" s="14"/>
      <c r="K62" s="15"/>
    </row>
    <row r="63" spans="1:11" ht="18" customHeight="1">
      <c r="A63" s="5"/>
      <c r="B63" s="105" t="s">
        <v>131</v>
      </c>
      <c r="C63" s="121" t="s">
        <v>329</v>
      </c>
      <c r="D63" s="121" t="s">
        <v>392</v>
      </c>
      <c r="E63" s="114" t="s">
        <v>391</v>
      </c>
      <c r="F63" s="102" t="s">
        <v>106</v>
      </c>
      <c r="G63" s="107">
        <v>1.09</v>
      </c>
      <c r="H63" s="108">
        <f>23.72/(0.4*0.04)</f>
        <v>1482.5</v>
      </c>
      <c r="I63" s="16">
        <f t="shared" si="0"/>
        <v>1615.9250000000002</v>
      </c>
      <c r="J63" s="138"/>
      <c r="K63" s="139"/>
    </row>
    <row r="64" spans="1:11" ht="18" customHeight="1">
      <c r="A64" s="5"/>
      <c r="B64" s="105" t="s">
        <v>132</v>
      </c>
      <c r="C64" s="121" t="s">
        <v>393</v>
      </c>
      <c r="D64" s="121" t="s">
        <v>394</v>
      </c>
      <c r="E64" s="114" t="s">
        <v>162</v>
      </c>
      <c r="F64" s="102" t="s">
        <v>106</v>
      </c>
      <c r="G64" s="107">
        <v>2.09</v>
      </c>
      <c r="H64" s="108">
        <f>157.58/0.15</f>
        <v>1050.5333333333335</v>
      </c>
      <c r="I64" s="16">
        <f t="shared" si="0"/>
        <v>2195.614666666667</v>
      </c>
      <c r="J64" s="138"/>
      <c r="K64" s="139"/>
    </row>
    <row r="65" spans="1:11" ht="18" customHeight="1">
      <c r="A65" s="5"/>
      <c r="B65" s="105" t="s">
        <v>133</v>
      </c>
      <c r="C65" s="121" t="s">
        <v>329</v>
      </c>
      <c r="D65" s="121" t="s">
        <v>392</v>
      </c>
      <c r="E65" s="109" t="s">
        <v>21</v>
      </c>
      <c r="F65" s="102" t="s">
        <v>106</v>
      </c>
      <c r="G65" s="107">
        <v>0.85</v>
      </c>
      <c r="H65" s="127">
        <f>23.72/(0.1*0.14)</f>
        <v>1694.285714285714</v>
      </c>
      <c r="I65" s="16">
        <f t="shared" si="0"/>
        <v>1440.1428571428569</v>
      </c>
      <c r="J65" s="14"/>
      <c r="K65" s="15"/>
    </row>
    <row r="66" spans="1:11" ht="18" customHeight="1">
      <c r="A66" s="5"/>
      <c r="B66" s="100" t="s">
        <v>118</v>
      </c>
      <c r="C66" s="121"/>
      <c r="D66" s="121"/>
      <c r="E66" s="113" t="s">
        <v>101</v>
      </c>
      <c r="F66" s="102"/>
      <c r="G66" s="103"/>
      <c r="H66" s="104"/>
      <c r="I66" s="16"/>
      <c r="J66" s="14">
        <f>SUM(I67:I85)</f>
        <v>49774.130000000005</v>
      </c>
      <c r="K66" s="15">
        <f>J66/$I$178</f>
        <v>0.08035194001514105</v>
      </c>
    </row>
    <row r="67" spans="1:11" ht="42.75">
      <c r="A67" s="5"/>
      <c r="B67" s="118" t="s">
        <v>49</v>
      </c>
      <c r="C67" s="121" t="s">
        <v>333</v>
      </c>
      <c r="D67" s="121" t="s">
        <v>397</v>
      </c>
      <c r="E67" s="114" t="s">
        <v>447</v>
      </c>
      <c r="F67" s="102" t="s">
        <v>108</v>
      </c>
      <c r="G67" s="107">
        <f>G74+G75+G76+G77+G78+G79+G80+G81+G82+G83</f>
        <v>183</v>
      </c>
      <c r="H67" s="136">
        <v>152.21</v>
      </c>
      <c r="I67" s="16">
        <f t="shared" si="0"/>
        <v>27854.43</v>
      </c>
      <c r="J67" s="14"/>
      <c r="K67" s="15"/>
    </row>
    <row r="68" spans="1:11" ht="18" customHeight="1">
      <c r="A68" s="5"/>
      <c r="B68" s="118" t="s">
        <v>50</v>
      </c>
      <c r="C68" s="121" t="s">
        <v>333</v>
      </c>
      <c r="D68" s="121" t="s">
        <v>477</v>
      </c>
      <c r="E68" s="114" t="s">
        <v>88</v>
      </c>
      <c r="F68" s="102" t="s">
        <v>108</v>
      </c>
      <c r="G68" s="107">
        <v>9</v>
      </c>
      <c r="H68" s="127">
        <v>103.34</v>
      </c>
      <c r="I68" s="16">
        <f t="shared" si="0"/>
        <v>930.0600000000001</v>
      </c>
      <c r="J68" s="14"/>
      <c r="K68" s="15"/>
    </row>
    <row r="69" spans="1:11" ht="18" customHeight="1">
      <c r="A69" s="5"/>
      <c r="B69" s="118" t="s">
        <v>163</v>
      </c>
      <c r="C69" s="121" t="s">
        <v>329</v>
      </c>
      <c r="D69" s="121" t="s">
        <v>407</v>
      </c>
      <c r="E69" s="114" t="s">
        <v>311</v>
      </c>
      <c r="F69" s="102" t="s">
        <v>108</v>
      </c>
      <c r="G69" s="107">
        <v>15</v>
      </c>
      <c r="H69" s="108">
        <v>21.33</v>
      </c>
      <c r="I69" s="16">
        <f t="shared" si="0"/>
        <v>319.95</v>
      </c>
      <c r="J69" s="14"/>
      <c r="K69" s="15"/>
    </row>
    <row r="70" spans="1:11" ht="18" customHeight="1">
      <c r="A70" s="5"/>
      <c r="B70" s="118" t="s">
        <v>164</v>
      </c>
      <c r="C70" s="121" t="s">
        <v>329</v>
      </c>
      <c r="D70" s="121" t="s">
        <v>398</v>
      </c>
      <c r="E70" s="114" t="s">
        <v>165</v>
      </c>
      <c r="F70" s="102" t="s">
        <v>108</v>
      </c>
      <c r="G70" s="107">
        <v>1</v>
      </c>
      <c r="H70" s="127">
        <v>637.25</v>
      </c>
      <c r="I70" s="16">
        <f t="shared" si="0"/>
        <v>637.25</v>
      </c>
      <c r="J70" s="14"/>
      <c r="K70" s="15"/>
    </row>
    <row r="71" spans="1:11" ht="18" customHeight="1">
      <c r="A71" s="5"/>
      <c r="B71" s="118" t="s">
        <v>166</v>
      </c>
      <c r="C71" s="121" t="s">
        <v>329</v>
      </c>
      <c r="D71" s="121" t="s">
        <v>399</v>
      </c>
      <c r="E71" s="114" t="s">
        <v>6</v>
      </c>
      <c r="F71" s="102" t="s">
        <v>108</v>
      </c>
      <c r="G71" s="107">
        <v>40</v>
      </c>
      <c r="H71" s="127">
        <v>11.59</v>
      </c>
      <c r="I71" s="16">
        <f t="shared" si="0"/>
        <v>463.6</v>
      </c>
      <c r="J71" s="14"/>
      <c r="K71" s="15"/>
    </row>
    <row r="72" spans="1:11" ht="18" customHeight="1">
      <c r="A72" s="5"/>
      <c r="B72" s="118" t="s">
        <v>167</v>
      </c>
      <c r="C72" s="121" t="s">
        <v>329</v>
      </c>
      <c r="D72" s="121" t="s">
        <v>400</v>
      </c>
      <c r="E72" s="114" t="s">
        <v>13</v>
      </c>
      <c r="F72" s="102" t="s">
        <v>108</v>
      </c>
      <c r="G72" s="107">
        <v>1</v>
      </c>
      <c r="H72" s="127">
        <v>102.05</v>
      </c>
      <c r="I72" s="16">
        <f t="shared" si="0"/>
        <v>102.05</v>
      </c>
      <c r="J72" s="14"/>
      <c r="K72" s="15"/>
    </row>
    <row r="73" spans="1:11" ht="18" customHeight="1">
      <c r="A73" s="5"/>
      <c r="B73" s="118" t="s">
        <v>168</v>
      </c>
      <c r="C73" s="121" t="s">
        <v>329</v>
      </c>
      <c r="D73" s="121" t="s">
        <v>408</v>
      </c>
      <c r="E73" s="109" t="s">
        <v>169</v>
      </c>
      <c r="F73" s="102" t="s">
        <v>108</v>
      </c>
      <c r="G73" s="107">
        <v>3</v>
      </c>
      <c r="H73" s="108">
        <v>40.7</v>
      </c>
      <c r="I73" s="16">
        <f t="shared" si="0"/>
        <v>122.10000000000001</v>
      </c>
      <c r="J73" s="14"/>
      <c r="K73" s="15"/>
    </row>
    <row r="74" spans="1:11" ht="18" customHeight="1">
      <c r="A74" s="5"/>
      <c r="B74" s="118" t="s">
        <v>170</v>
      </c>
      <c r="C74" s="121" t="s">
        <v>329</v>
      </c>
      <c r="D74" s="121" t="s">
        <v>478</v>
      </c>
      <c r="E74" s="114" t="s">
        <v>3</v>
      </c>
      <c r="F74" s="102" t="s">
        <v>108</v>
      </c>
      <c r="G74" s="107">
        <v>9</v>
      </c>
      <c r="H74" s="127">
        <v>18.38</v>
      </c>
      <c r="I74" s="16">
        <f t="shared" si="0"/>
        <v>165.42</v>
      </c>
      <c r="J74" s="14"/>
      <c r="K74" s="15"/>
    </row>
    <row r="75" spans="1:11" ht="18" customHeight="1">
      <c r="A75" s="5"/>
      <c r="B75" s="118" t="s">
        <v>171</v>
      </c>
      <c r="C75" s="121" t="s">
        <v>329</v>
      </c>
      <c r="D75" s="121" t="s">
        <v>479</v>
      </c>
      <c r="E75" s="114" t="s">
        <v>4</v>
      </c>
      <c r="F75" s="102" t="s">
        <v>108</v>
      </c>
      <c r="G75" s="107">
        <v>19</v>
      </c>
      <c r="H75" s="127">
        <v>23.41</v>
      </c>
      <c r="I75" s="16">
        <f t="shared" si="0"/>
        <v>444.79</v>
      </c>
      <c r="J75" s="14"/>
      <c r="K75" s="15"/>
    </row>
    <row r="76" spans="1:11" ht="18" customHeight="1">
      <c r="A76" s="5"/>
      <c r="B76" s="118" t="s">
        <v>172</v>
      </c>
      <c r="C76" s="121" t="s">
        <v>329</v>
      </c>
      <c r="D76" s="121" t="s">
        <v>480</v>
      </c>
      <c r="E76" s="114" t="s">
        <v>28</v>
      </c>
      <c r="F76" s="102" t="s">
        <v>108</v>
      </c>
      <c r="G76" s="107">
        <v>1</v>
      </c>
      <c r="H76" s="127">
        <v>39.97</v>
      </c>
      <c r="I76" s="16">
        <f t="shared" si="0"/>
        <v>39.97</v>
      </c>
      <c r="J76" s="14"/>
      <c r="K76" s="15"/>
    </row>
    <row r="77" spans="1:11" ht="18" customHeight="1">
      <c r="A77" s="5"/>
      <c r="B77" s="118" t="s">
        <v>173</v>
      </c>
      <c r="C77" s="121" t="s">
        <v>329</v>
      </c>
      <c r="D77" s="121" t="s">
        <v>401</v>
      </c>
      <c r="E77" s="114" t="s">
        <v>29</v>
      </c>
      <c r="F77" s="102" t="s">
        <v>108</v>
      </c>
      <c r="G77" s="107">
        <v>5</v>
      </c>
      <c r="H77" s="127">
        <v>26.15</v>
      </c>
      <c r="I77" s="16">
        <f t="shared" si="0"/>
        <v>130.75</v>
      </c>
      <c r="J77" s="14"/>
      <c r="K77" s="15"/>
    </row>
    <row r="78" spans="1:11" ht="28.5">
      <c r="A78" s="5"/>
      <c r="B78" s="118" t="s">
        <v>296</v>
      </c>
      <c r="C78" s="121" t="s">
        <v>329</v>
      </c>
      <c r="D78" s="121" t="s">
        <v>409</v>
      </c>
      <c r="E78" s="114" t="s">
        <v>174</v>
      </c>
      <c r="F78" s="102" t="s">
        <v>108</v>
      </c>
      <c r="G78" s="107">
        <v>51</v>
      </c>
      <c r="H78" s="108">
        <v>78.74</v>
      </c>
      <c r="I78" s="16">
        <f t="shared" si="0"/>
        <v>4015.74</v>
      </c>
      <c r="J78" s="14"/>
      <c r="K78" s="15"/>
    </row>
    <row r="79" spans="1:11" ht="18" customHeight="1">
      <c r="A79" s="5"/>
      <c r="B79" s="118" t="s">
        <v>175</v>
      </c>
      <c r="C79" s="121" t="s">
        <v>333</v>
      </c>
      <c r="D79" s="121" t="s">
        <v>402</v>
      </c>
      <c r="E79" s="114" t="s">
        <v>176</v>
      </c>
      <c r="F79" s="102" t="s">
        <v>108</v>
      </c>
      <c r="G79" s="107">
        <v>6</v>
      </c>
      <c r="H79" s="134">
        <v>81.69</v>
      </c>
      <c r="I79" s="16">
        <f t="shared" si="0"/>
        <v>490.14</v>
      </c>
      <c r="J79" s="14"/>
      <c r="K79" s="15"/>
    </row>
    <row r="80" spans="1:11" ht="18" customHeight="1">
      <c r="A80" s="5"/>
      <c r="B80" s="118" t="s">
        <v>177</v>
      </c>
      <c r="C80" s="121" t="s">
        <v>333</v>
      </c>
      <c r="D80" s="121" t="s">
        <v>403</v>
      </c>
      <c r="E80" s="114" t="s">
        <v>178</v>
      </c>
      <c r="F80" s="102" t="s">
        <v>108</v>
      </c>
      <c r="G80" s="107">
        <v>10</v>
      </c>
      <c r="H80" s="134">
        <v>47.85</v>
      </c>
      <c r="I80" s="16">
        <f t="shared" si="0"/>
        <v>478.5</v>
      </c>
      <c r="J80" s="14"/>
      <c r="K80" s="15"/>
    </row>
    <row r="81" spans="1:11" ht="18" customHeight="1">
      <c r="A81" s="5"/>
      <c r="B81" s="118" t="s">
        <v>297</v>
      </c>
      <c r="C81" s="121" t="s">
        <v>332</v>
      </c>
      <c r="D81" s="121" t="s">
        <v>404</v>
      </c>
      <c r="E81" s="114" t="s">
        <v>89</v>
      </c>
      <c r="F81" s="102" t="s">
        <v>108</v>
      </c>
      <c r="G81" s="107">
        <v>10</v>
      </c>
      <c r="H81" s="108">
        <v>31.45</v>
      </c>
      <c r="I81" s="16">
        <f t="shared" si="0"/>
        <v>314.5</v>
      </c>
      <c r="J81" s="14"/>
      <c r="K81" s="15"/>
    </row>
    <row r="82" spans="1:11" ht="18" customHeight="1">
      <c r="A82" s="5"/>
      <c r="B82" s="118" t="s">
        <v>179</v>
      </c>
      <c r="C82" s="121" t="s">
        <v>329</v>
      </c>
      <c r="D82" s="121" t="s">
        <v>481</v>
      </c>
      <c r="E82" s="114" t="s">
        <v>5</v>
      </c>
      <c r="F82" s="102" t="s">
        <v>108</v>
      </c>
      <c r="G82" s="107">
        <v>65</v>
      </c>
      <c r="H82" s="108">
        <v>21.7</v>
      </c>
      <c r="I82" s="16">
        <f aca="true" t="shared" si="1" ref="I82:I112">G82*H82</f>
        <v>1410.5</v>
      </c>
      <c r="J82" s="14"/>
      <c r="K82" s="15"/>
    </row>
    <row r="83" spans="1:11" ht="18" customHeight="1">
      <c r="A83" s="5"/>
      <c r="B83" s="118" t="s">
        <v>180</v>
      </c>
      <c r="C83" s="121" t="s">
        <v>329</v>
      </c>
      <c r="D83" s="121" t="s">
        <v>481</v>
      </c>
      <c r="E83" s="114" t="s">
        <v>30</v>
      </c>
      <c r="F83" s="102" t="s">
        <v>108</v>
      </c>
      <c r="G83" s="107">
        <v>7</v>
      </c>
      <c r="H83" s="108">
        <v>21.7</v>
      </c>
      <c r="I83" s="16">
        <f t="shared" si="1"/>
        <v>151.9</v>
      </c>
      <c r="J83" s="14"/>
      <c r="K83" s="15"/>
    </row>
    <row r="84" spans="1:11" ht="28.5">
      <c r="A84" s="5"/>
      <c r="B84" s="118" t="s">
        <v>181</v>
      </c>
      <c r="C84" s="121" t="s">
        <v>329</v>
      </c>
      <c r="D84" s="121" t="s">
        <v>405</v>
      </c>
      <c r="E84" s="119" t="s">
        <v>90</v>
      </c>
      <c r="F84" s="102" t="s">
        <v>108</v>
      </c>
      <c r="G84" s="107">
        <v>5</v>
      </c>
      <c r="H84" s="108">
        <v>310.88</v>
      </c>
      <c r="I84" s="16">
        <f t="shared" si="1"/>
        <v>1554.4</v>
      </c>
      <c r="J84" s="14"/>
      <c r="K84" s="15"/>
    </row>
    <row r="85" spans="1:11" ht="18" customHeight="1">
      <c r="A85" s="5"/>
      <c r="B85" s="118" t="s">
        <v>182</v>
      </c>
      <c r="C85" s="121" t="s">
        <v>333</v>
      </c>
      <c r="D85" s="121" t="s">
        <v>406</v>
      </c>
      <c r="E85" s="119" t="s">
        <v>87</v>
      </c>
      <c r="F85" s="102" t="s">
        <v>108</v>
      </c>
      <c r="G85" s="107">
        <v>1</v>
      </c>
      <c r="H85" s="108">
        <v>10148.08</v>
      </c>
      <c r="I85" s="16">
        <f t="shared" si="1"/>
        <v>10148.08</v>
      </c>
      <c r="J85" s="14"/>
      <c r="K85" s="15"/>
    </row>
    <row r="86" spans="1:11" ht="18" customHeight="1">
      <c r="A86" s="5"/>
      <c r="B86" s="100" t="s">
        <v>119</v>
      </c>
      <c r="C86" s="121"/>
      <c r="D86" s="121"/>
      <c r="E86" s="113" t="s">
        <v>309</v>
      </c>
      <c r="F86" s="102"/>
      <c r="G86" s="103"/>
      <c r="H86" s="104"/>
      <c r="I86" s="16"/>
      <c r="J86" s="14">
        <f>SUM(I87:I97)</f>
        <v>13040.630000000001</v>
      </c>
      <c r="K86" s="15">
        <f>J86/$I$178</f>
        <v>0.021051898235481942</v>
      </c>
    </row>
    <row r="87" spans="1:11" ht="18" customHeight="1">
      <c r="A87" s="5"/>
      <c r="B87" s="105" t="s">
        <v>23</v>
      </c>
      <c r="C87" s="121" t="s">
        <v>333</v>
      </c>
      <c r="D87" s="121" t="s">
        <v>429</v>
      </c>
      <c r="E87" s="114" t="s">
        <v>183</v>
      </c>
      <c r="F87" s="102" t="s">
        <v>108</v>
      </c>
      <c r="G87" s="107">
        <f>G91+G92+G106+G113+G114+G115+G116</f>
        <v>32</v>
      </c>
      <c r="H87" s="108">
        <v>148.84</v>
      </c>
      <c r="I87" s="16">
        <f t="shared" si="1"/>
        <v>4762.88</v>
      </c>
      <c r="J87" s="14"/>
      <c r="K87" s="15"/>
    </row>
    <row r="88" spans="1:11" ht="18" customHeight="1">
      <c r="A88" s="5"/>
      <c r="B88" s="105" t="s">
        <v>24</v>
      </c>
      <c r="C88" s="121" t="s">
        <v>332</v>
      </c>
      <c r="D88" s="121">
        <v>1683</v>
      </c>
      <c r="E88" s="114" t="s">
        <v>184</v>
      </c>
      <c r="F88" s="102" t="s">
        <v>108</v>
      </c>
      <c r="G88" s="107">
        <v>14</v>
      </c>
      <c r="H88" s="108">
        <v>69.15</v>
      </c>
      <c r="I88" s="16">
        <f t="shared" si="1"/>
        <v>968.1000000000001</v>
      </c>
      <c r="J88" s="14"/>
      <c r="K88" s="15"/>
    </row>
    <row r="89" spans="1:11" ht="18" customHeight="1">
      <c r="A89" s="5"/>
      <c r="B89" s="105" t="s">
        <v>185</v>
      </c>
      <c r="C89" s="121" t="s">
        <v>332</v>
      </c>
      <c r="D89" s="121">
        <v>1679</v>
      </c>
      <c r="E89" s="114" t="s">
        <v>186</v>
      </c>
      <c r="F89" s="102" t="s">
        <v>108</v>
      </c>
      <c r="G89" s="107">
        <v>26</v>
      </c>
      <c r="H89" s="108">
        <v>45.01</v>
      </c>
      <c r="I89" s="16">
        <f t="shared" si="1"/>
        <v>1170.26</v>
      </c>
      <c r="J89" s="14"/>
      <c r="K89" s="15"/>
    </row>
    <row r="90" spans="1:11" ht="18" customHeight="1">
      <c r="A90" s="5"/>
      <c r="B90" s="105" t="s">
        <v>187</v>
      </c>
      <c r="C90" s="121" t="s">
        <v>333</v>
      </c>
      <c r="D90" s="121" t="s">
        <v>343</v>
      </c>
      <c r="E90" s="114" t="s">
        <v>188</v>
      </c>
      <c r="F90" s="102" t="s">
        <v>108</v>
      </c>
      <c r="G90" s="107">
        <v>8</v>
      </c>
      <c r="H90" s="108">
        <v>75.46</v>
      </c>
      <c r="I90" s="16">
        <f t="shared" si="1"/>
        <v>603.68</v>
      </c>
      <c r="J90" s="14"/>
      <c r="K90" s="15"/>
    </row>
    <row r="91" spans="1:11" ht="18" customHeight="1">
      <c r="A91" s="5"/>
      <c r="B91" s="105" t="s">
        <v>189</v>
      </c>
      <c r="C91" s="121" t="s">
        <v>333</v>
      </c>
      <c r="D91" s="121" t="s">
        <v>430</v>
      </c>
      <c r="E91" s="114" t="s">
        <v>190</v>
      </c>
      <c r="F91" s="102" t="s">
        <v>108</v>
      </c>
      <c r="G91" s="107">
        <v>1</v>
      </c>
      <c r="H91" s="108">
        <v>108.52</v>
      </c>
      <c r="I91" s="16">
        <f t="shared" si="1"/>
        <v>108.52</v>
      </c>
      <c r="J91" s="14"/>
      <c r="K91" s="15"/>
    </row>
    <row r="92" spans="1:11" ht="18" customHeight="1">
      <c r="A92" s="5"/>
      <c r="B92" s="105" t="s">
        <v>191</v>
      </c>
      <c r="C92" s="121" t="s">
        <v>333</v>
      </c>
      <c r="D92" s="132" t="s">
        <v>344</v>
      </c>
      <c r="E92" s="114" t="s">
        <v>192</v>
      </c>
      <c r="F92" s="102" t="s">
        <v>108</v>
      </c>
      <c r="G92" s="107">
        <v>4</v>
      </c>
      <c r="H92" s="133">
        <v>68.27</v>
      </c>
      <c r="I92" s="16">
        <f t="shared" si="1"/>
        <v>273.08</v>
      </c>
      <c r="J92" s="14"/>
      <c r="K92" s="15"/>
    </row>
    <row r="93" spans="1:11" ht="18" customHeight="1">
      <c r="A93" s="5"/>
      <c r="B93" s="105" t="s">
        <v>193</v>
      </c>
      <c r="C93" s="121" t="s">
        <v>333</v>
      </c>
      <c r="D93" s="121" t="s">
        <v>431</v>
      </c>
      <c r="E93" s="114" t="s">
        <v>312</v>
      </c>
      <c r="F93" s="102" t="s">
        <v>108</v>
      </c>
      <c r="G93" s="107">
        <v>7</v>
      </c>
      <c r="H93" s="108">
        <v>38.57</v>
      </c>
      <c r="I93" s="16">
        <f t="shared" si="1"/>
        <v>269.99</v>
      </c>
      <c r="J93" s="14"/>
      <c r="K93" s="15"/>
    </row>
    <row r="94" spans="1:11" ht="18" customHeight="1">
      <c r="A94" s="5"/>
      <c r="B94" s="105" t="s">
        <v>194</v>
      </c>
      <c r="C94" s="121" t="s">
        <v>332</v>
      </c>
      <c r="D94" s="121" t="s">
        <v>432</v>
      </c>
      <c r="E94" s="114" t="s">
        <v>195</v>
      </c>
      <c r="F94" s="102" t="s">
        <v>108</v>
      </c>
      <c r="G94" s="107">
        <v>4</v>
      </c>
      <c r="H94" s="108">
        <v>26.45</v>
      </c>
      <c r="I94" s="16">
        <f t="shared" si="1"/>
        <v>105.8</v>
      </c>
      <c r="J94" s="14"/>
      <c r="K94" s="15"/>
    </row>
    <row r="95" spans="1:11" ht="18" customHeight="1">
      <c r="A95" s="5"/>
      <c r="B95" s="105" t="s">
        <v>196</v>
      </c>
      <c r="C95" s="121" t="s">
        <v>329</v>
      </c>
      <c r="D95" s="121" t="s">
        <v>482</v>
      </c>
      <c r="E95" s="114" t="s">
        <v>197</v>
      </c>
      <c r="F95" s="102" t="s">
        <v>108</v>
      </c>
      <c r="G95" s="107">
        <v>36</v>
      </c>
      <c r="H95" s="108">
        <v>54.2</v>
      </c>
      <c r="I95" s="16">
        <f t="shared" si="1"/>
        <v>1951.2</v>
      </c>
      <c r="J95" s="14"/>
      <c r="K95" s="15"/>
    </row>
    <row r="96" spans="1:11" ht="18" customHeight="1">
      <c r="A96" s="5"/>
      <c r="B96" s="105" t="s">
        <v>198</v>
      </c>
      <c r="C96" s="121" t="s">
        <v>333</v>
      </c>
      <c r="D96" s="121" t="s">
        <v>433</v>
      </c>
      <c r="E96" s="114" t="s">
        <v>199</v>
      </c>
      <c r="F96" s="102" t="s">
        <v>108</v>
      </c>
      <c r="G96" s="107">
        <v>2</v>
      </c>
      <c r="H96" s="108">
        <v>636.36</v>
      </c>
      <c r="I96" s="16">
        <f t="shared" si="1"/>
        <v>1272.72</v>
      </c>
      <c r="J96" s="14"/>
      <c r="K96" s="15"/>
    </row>
    <row r="97" spans="1:11" ht="28.5">
      <c r="A97" s="5"/>
      <c r="B97" s="105" t="s">
        <v>200</v>
      </c>
      <c r="C97" s="121" t="s">
        <v>329</v>
      </c>
      <c r="D97" s="121" t="s">
        <v>405</v>
      </c>
      <c r="E97" s="114" t="s">
        <v>313</v>
      </c>
      <c r="F97" s="102" t="s">
        <v>108</v>
      </c>
      <c r="G97" s="107">
        <v>5</v>
      </c>
      <c r="H97" s="108">
        <v>310.88</v>
      </c>
      <c r="I97" s="16">
        <f t="shared" si="1"/>
        <v>1554.4</v>
      </c>
      <c r="J97" s="14"/>
      <c r="K97" s="15"/>
    </row>
    <row r="98" spans="1:11" ht="18" customHeight="1">
      <c r="A98" s="5"/>
      <c r="B98" s="100" t="s">
        <v>120</v>
      </c>
      <c r="C98" s="121"/>
      <c r="D98" s="121"/>
      <c r="E98" s="113" t="s">
        <v>201</v>
      </c>
      <c r="F98" s="102"/>
      <c r="G98" s="103"/>
      <c r="H98" s="104"/>
      <c r="I98" s="16"/>
      <c r="J98" s="14">
        <f>SUM(I99:I118)</f>
        <v>13184.948000000002</v>
      </c>
      <c r="K98" s="15">
        <f>J98/$I$178</f>
        <v>0.021284875311708192</v>
      </c>
    </row>
    <row r="99" spans="1:11" ht="18" customHeight="1">
      <c r="A99" s="5"/>
      <c r="B99" s="105" t="s">
        <v>25</v>
      </c>
      <c r="C99" s="121" t="s">
        <v>332</v>
      </c>
      <c r="D99" s="121">
        <v>2066</v>
      </c>
      <c r="E99" s="114" t="s">
        <v>202</v>
      </c>
      <c r="F99" s="102" t="s">
        <v>108</v>
      </c>
      <c r="G99" s="107">
        <v>7</v>
      </c>
      <c r="H99" s="108">
        <v>34.5</v>
      </c>
      <c r="I99" s="16">
        <f t="shared" si="1"/>
        <v>241.5</v>
      </c>
      <c r="J99" s="14"/>
      <c r="K99" s="15"/>
    </row>
    <row r="100" spans="1:11" ht="18" customHeight="1">
      <c r="A100" s="5"/>
      <c r="B100" s="105" t="s">
        <v>77</v>
      </c>
      <c r="C100" s="121" t="s">
        <v>329</v>
      </c>
      <c r="D100" s="121" t="s">
        <v>434</v>
      </c>
      <c r="E100" s="114" t="s">
        <v>203</v>
      </c>
      <c r="F100" s="102" t="s">
        <v>108</v>
      </c>
      <c r="G100" s="107">
        <v>7</v>
      </c>
      <c r="H100" s="108">
        <v>300.85</v>
      </c>
      <c r="I100" s="16">
        <f t="shared" si="1"/>
        <v>2105.9500000000003</v>
      </c>
      <c r="J100" s="14"/>
      <c r="K100" s="15"/>
    </row>
    <row r="101" spans="1:11" ht="18" customHeight="1">
      <c r="A101" s="5"/>
      <c r="B101" s="105" t="s">
        <v>92</v>
      </c>
      <c r="C101" s="121" t="s">
        <v>333</v>
      </c>
      <c r="D101" s="121" t="s">
        <v>350</v>
      </c>
      <c r="E101" s="114" t="s">
        <v>204</v>
      </c>
      <c r="F101" s="102" t="s">
        <v>108</v>
      </c>
      <c r="G101" s="107">
        <v>1.1</v>
      </c>
      <c r="H101" s="108">
        <v>762.68</v>
      </c>
      <c r="I101" s="16">
        <f t="shared" si="1"/>
        <v>838.948</v>
      </c>
      <c r="J101" s="14"/>
      <c r="K101" s="15"/>
    </row>
    <row r="102" spans="1:11" ht="18" customHeight="1">
      <c r="A102" s="5"/>
      <c r="B102" s="105" t="s">
        <v>205</v>
      </c>
      <c r="C102" s="121" t="s">
        <v>332</v>
      </c>
      <c r="D102" s="121" t="s">
        <v>335</v>
      </c>
      <c r="E102" s="114" t="s">
        <v>206</v>
      </c>
      <c r="F102" s="102" t="s">
        <v>108</v>
      </c>
      <c r="G102" s="107">
        <v>6</v>
      </c>
      <c r="H102" s="108">
        <v>26.38</v>
      </c>
      <c r="I102" s="16">
        <f t="shared" si="1"/>
        <v>158.28</v>
      </c>
      <c r="J102" s="14"/>
      <c r="K102" s="15"/>
    </row>
    <row r="103" spans="1:11" ht="18" customHeight="1">
      <c r="A103" s="5"/>
      <c r="B103" s="105" t="s">
        <v>207</v>
      </c>
      <c r="C103" s="121" t="s">
        <v>333</v>
      </c>
      <c r="D103" s="121" t="s">
        <v>336</v>
      </c>
      <c r="E103" s="114" t="s">
        <v>208</v>
      </c>
      <c r="F103" s="102" t="s">
        <v>108</v>
      </c>
      <c r="G103" s="107">
        <v>4</v>
      </c>
      <c r="H103" s="127">
        <v>87.71</v>
      </c>
      <c r="I103" s="16">
        <f t="shared" si="1"/>
        <v>350.84</v>
      </c>
      <c r="J103" s="14"/>
      <c r="K103" s="15"/>
    </row>
    <row r="104" spans="1:11" ht="18" customHeight="1">
      <c r="A104" s="5"/>
      <c r="B104" s="105" t="s">
        <v>209</v>
      </c>
      <c r="C104" s="121" t="s">
        <v>333</v>
      </c>
      <c r="D104" s="121" t="s">
        <v>337</v>
      </c>
      <c r="E104" s="114" t="s">
        <v>314</v>
      </c>
      <c r="F104" s="102" t="s">
        <v>108</v>
      </c>
      <c r="G104" s="107">
        <v>9</v>
      </c>
      <c r="H104" s="127">
        <v>82.11</v>
      </c>
      <c r="I104" s="16">
        <f t="shared" si="1"/>
        <v>738.99</v>
      </c>
      <c r="J104" s="14"/>
      <c r="K104" s="15"/>
    </row>
    <row r="105" spans="1:11" ht="18" customHeight="1">
      <c r="A105" s="5"/>
      <c r="B105" s="105" t="s">
        <v>210</v>
      </c>
      <c r="C105" s="121" t="s">
        <v>333</v>
      </c>
      <c r="D105" s="121" t="s">
        <v>435</v>
      </c>
      <c r="E105" s="114" t="s">
        <v>315</v>
      </c>
      <c r="F105" s="102" t="s">
        <v>108</v>
      </c>
      <c r="G105" s="107">
        <v>4</v>
      </c>
      <c r="H105" s="127">
        <v>96.83</v>
      </c>
      <c r="I105" s="16">
        <f t="shared" si="1"/>
        <v>387.32</v>
      </c>
      <c r="J105" s="14"/>
      <c r="K105" s="15"/>
    </row>
    <row r="106" spans="1:11" ht="18" customHeight="1">
      <c r="A106" s="5"/>
      <c r="B106" s="105" t="s">
        <v>211</v>
      </c>
      <c r="C106" s="121" t="s">
        <v>332</v>
      </c>
      <c r="D106" s="120" t="s">
        <v>338</v>
      </c>
      <c r="E106" s="114" t="s">
        <v>212</v>
      </c>
      <c r="F106" s="102" t="s">
        <v>108</v>
      </c>
      <c r="G106" s="107">
        <v>7</v>
      </c>
      <c r="H106" s="127">
        <v>177.55</v>
      </c>
      <c r="I106" s="16">
        <f t="shared" si="1"/>
        <v>1242.8500000000001</v>
      </c>
      <c r="J106" s="14"/>
      <c r="K106" s="15"/>
    </row>
    <row r="107" spans="1:11" ht="18" customHeight="1">
      <c r="A107" s="5"/>
      <c r="B107" s="105" t="s">
        <v>213</v>
      </c>
      <c r="C107" s="121" t="s">
        <v>329</v>
      </c>
      <c r="D107" s="121" t="s">
        <v>339</v>
      </c>
      <c r="E107" s="114" t="s">
        <v>214</v>
      </c>
      <c r="F107" s="102" t="s">
        <v>108</v>
      </c>
      <c r="G107" s="107">
        <v>9</v>
      </c>
      <c r="H107" s="127">
        <v>35.15</v>
      </c>
      <c r="I107" s="16">
        <f t="shared" si="1"/>
        <v>316.34999999999997</v>
      </c>
      <c r="J107" s="14"/>
      <c r="K107" s="15"/>
    </row>
    <row r="108" spans="1:11" ht="18" customHeight="1">
      <c r="A108" s="5"/>
      <c r="B108" s="105" t="s">
        <v>215</v>
      </c>
      <c r="C108" s="121" t="s">
        <v>329</v>
      </c>
      <c r="D108" s="121" t="s">
        <v>340</v>
      </c>
      <c r="E108" s="114" t="s">
        <v>216</v>
      </c>
      <c r="F108" s="102" t="s">
        <v>108</v>
      </c>
      <c r="G108" s="107">
        <v>9</v>
      </c>
      <c r="H108" s="127">
        <v>89.55</v>
      </c>
      <c r="I108" s="16">
        <f t="shared" si="1"/>
        <v>805.9499999999999</v>
      </c>
      <c r="J108" s="14"/>
      <c r="K108" s="15"/>
    </row>
    <row r="109" spans="1:11" ht="18" customHeight="1">
      <c r="A109" s="5"/>
      <c r="B109" s="105" t="s">
        <v>217</v>
      </c>
      <c r="C109" s="121" t="s">
        <v>333</v>
      </c>
      <c r="D109" s="121" t="s">
        <v>436</v>
      </c>
      <c r="E109" s="114" t="s">
        <v>218</v>
      </c>
      <c r="F109" s="102" t="s">
        <v>108</v>
      </c>
      <c r="G109" s="107">
        <v>7</v>
      </c>
      <c r="H109" s="127">
        <v>26.53</v>
      </c>
      <c r="I109" s="16">
        <f t="shared" si="1"/>
        <v>185.71</v>
      </c>
      <c r="J109" s="14"/>
      <c r="K109" s="15"/>
    </row>
    <row r="110" spans="1:11" ht="18" customHeight="1">
      <c r="A110" s="5"/>
      <c r="B110" s="105" t="s">
        <v>219</v>
      </c>
      <c r="C110" s="121" t="s">
        <v>332</v>
      </c>
      <c r="D110" s="121" t="s">
        <v>341</v>
      </c>
      <c r="E110" s="114" t="s">
        <v>220</v>
      </c>
      <c r="F110" s="102" t="s">
        <v>108</v>
      </c>
      <c r="G110" s="107">
        <v>9</v>
      </c>
      <c r="H110" s="127">
        <v>40.45</v>
      </c>
      <c r="I110" s="16">
        <f t="shared" si="1"/>
        <v>364.05</v>
      </c>
      <c r="J110" s="14"/>
      <c r="K110" s="15"/>
    </row>
    <row r="111" spans="1:11" ht="18" customHeight="1">
      <c r="A111" s="5"/>
      <c r="B111" s="105" t="s">
        <v>221</v>
      </c>
      <c r="C111" s="121" t="s">
        <v>333</v>
      </c>
      <c r="D111" s="121" t="s">
        <v>342</v>
      </c>
      <c r="E111" s="114" t="s">
        <v>222</v>
      </c>
      <c r="F111" s="102" t="s">
        <v>108</v>
      </c>
      <c r="G111" s="107">
        <v>9</v>
      </c>
      <c r="H111" s="127">
        <v>37.93</v>
      </c>
      <c r="I111" s="16">
        <f t="shared" si="1"/>
        <v>341.37</v>
      </c>
      <c r="J111" s="14"/>
      <c r="K111" s="15"/>
    </row>
    <row r="112" spans="1:11" ht="18" customHeight="1">
      <c r="A112" s="5"/>
      <c r="B112" s="105" t="s">
        <v>223</v>
      </c>
      <c r="C112" s="121" t="s">
        <v>333</v>
      </c>
      <c r="D112" s="121" t="s">
        <v>345</v>
      </c>
      <c r="E112" s="114" t="s">
        <v>224</v>
      </c>
      <c r="F112" s="102" t="s">
        <v>108</v>
      </c>
      <c r="G112" s="107">
        <v>2</v>
      </c>
      <c r="H112" s="127">
        <v>482.33</v>
      </c>
      <c r="I112" s="16">
        <f t="shared" si="1"/>
        <v>964.66</v>
      </c>
      <c r="J112" s="14"/>
      <c r="K112" s="15"/>
    </row>
    <row r="113" spans="1:11" ht="18" customHeight="1">
      <c r="A113" s="5"/>
      <c r="B113" s="105" t="s">
        <v>225</v>
      </c>
      <c r="C113" s="121" t="s">
        <v>332</v>
      </c>
      <c r="D113" s="121" t="s">
        <v>347</v>
      </c>
      <c r="E113" s="114" t="s">
        <v>226</v>
      </c>
      <c r="F113" s="102" t="s">
        <v>108</v>
      </c>
      <c r="G113" s="107">
        <v>9</v>
      </c>
      <c r="H113" s="127">
        <v>249.75</v>
      </c>
      <c r="I113" s="16">
        <f aca="true" t="shared" si="2" ref="I113:I174">G113*H113</f>
        <v>2247.75</v>
      </c>
      <c r="J113" s="14"/>
      <c r="K113" s="15"/>
    </row>
    <row r="114" spans="1:11" ht="18" customHeight="1">
      <c r="A114" s="5"/>
      <c r="B114" s="105" t="s">
        <v>227</v>
      </c>
      <c r="C114" s="121" t="s">
        <v>333</v>
      </c>
      <c r="D114" s="121" t="s">
        <v>437</v>
      </c>
      <c r="E114" s="114" t="s">
        <v>228</v>
      </c>
      <c r="F114" s="102" t="s">
        <v>108</v>
      </c>
      <c r="G114" s="107">
        <v>2</v>
      </c>
      <c r="H114" s="127">
        <v>67.52</v>
      </c>
      <c r="I114" s="16">
        <f t="shared" si="2"/>
        <v>135.04</v>
      </c>
      <c r="J114" s="14"/>
      <c r="K114" s="15"/>
    </row>
    <row r="115" spans="1:11" ht="18" customHeight="1">
      <c r="A115" s="5"/>
      <c r="B115" s="105" t="s">
        <v>229</v>
      </c>
      <c r="C115" s="121" t="s">
        <v>332</v>
      </c>
      <c r="D115" s="121" t="s">
        <v>346</v>
      </c>
      <c r="E115" s="114" t="s">
        <v>230</v>
      </c>
      <c r="F115" s="102" t="s">
        <v>108</v>
      </c>
      <c r="G115" s="107">
        <v>2</v>
      </c>
      <c r="H115" s="127">
        <v>43.11</v>
      </c>
      <c r="I115" s="16">
        <f t="shared" si="2"/>
        <v>86.22</v>
      </c>
      <c r="J115" s="14"/>
      <c r="K115" s="15"/>
    </row>
    <row r="116" spans="1:11" ht="18" customHeight="1">
      <c r="A116" s="5"/>
      <c r="B116" s="105" t="s">
        <v>231</v>
      </c>
      <c r="C116" s="121" t="s">
        <v>329</v>
      </c>
      <c r="D116" s="121" t="s">
        <v>349</v>
      </c>
      <c r="E116" s="114" t="s">
        <v>232</v>
      </c>
      <c r="F116" s="102" t="s">
        <v>108</v>
      </c>
      <c r="G116" s="107">
        <v>7</v>
      </c>
      <c r="H116" s="127">
        <v>203.46</v>
      </c>
      <c r="I116" s="16">
        <f t="shared" si="2"/>
        <v>1424.22</v>
      </c>
      <c r="J116" s="14"/>
      <c r="K116" s="15"/>
    </row>
    <row r="117" spans="1:11" ht="18" customHeight="1">
      <c r="A117" s="5"/>
      <c r="B117" s="105" t="s">
        <v>233</v>
      </c>
      <c r="C117" s="121" t="s">
        <v>329</v>
      </c>
      <c r="D117" s="121" t="s">
        <v>348</v>
      </c>
      <c r="E117" s="114" t="s">
        <v>234</v>
      </c>
      <c r="F117" s="102" t="s">
        <v>108</v>
      </c>
      <c r="G117" s="107">
        <v>9</v>
      </c>
      <c r="H117" s="127">
        <v>19.15</v>
      </c>
      <c r="I117" s="16">
        <f t="shared" si="2"/>
        <v>172.35</v>
      </c>
      <c r="J117" s="14"/>
      <c r="K117" s="15"/>
    </row>
    <row r="118" spans="1:11" ht="18" customHeight="1">
      <c r="A118" s="5"/>
      <c r="B118" s="105" t="s">
        <v>235</v>
      </c>
      <c r="C118" s="121" t="s">
        <v>329</v>
      </c>
      <c r="D118" s="121" t="s">
        <v>348</v>
      </c>
      <c r="E118" s="114" t="s">
        <v>236</v>
      </c>
      <c r="F118" s="102" t="s">
        <v>108</v>
      </c>
      <c r="G118" s="107">
        <v>4</v>
      </c>
      <c r="H118" s="127">
        <v>19.15</v>
      </c>
      <c r="I118" s="16">
        <f t="shared" si="2"/>
        <v>76.6</v>
      </c>
      <c r="J118" s="14"/>
      <c r="K118" s="15"/>
    </row>
    <row r="119" spans="1:11" ht="18" customHeight="1">
      <c r="A119" s="5"/>
      <c r="B119" s="100" t="s">
        <v>121</v>
      </c>
      <c r="C119" s="121"/>
      <c r="D119" s="121"/>
      <c r="E119" s="113" t="s">
        <v>102</v>
      </c>
      <c r="F119" s="102"/>
      <c r="G119" s="103"/>
      <c r="H119" s="104"/>
      <c r="I119" s="16"/>
      <c r="J119" s="14">
        <f>SUM(I121:I132)</f>
        <v>82984.452675</v>
      </c>
      <c r="K119" s="15">
        <f>J119/$I$178</f>
        <v>0.13396440607863785</v>
      </c>
    </row>
    <row r="120" spans="1:11" ht="18" customHeight="1">
      <c r="A120" s="5"/>
      <c r="B120" s="100" t="s">
        <v>81</v>
      </c>
      <c r="C120" s="121"/>
      <c r="D120" s="121"/>
      <c r="E120" s="113" t="s">
        <v>449</v>
      </c>
      <c r="F120" s="102"/>
      <c r="G120" s="103"/>
      <c r="H120" s="104"/>
      <c r="I120" s="16"/>
      <c r="J120" s="14"/>
      <c r="K120" s="15"/>
    </row>
    <row r="121" spans="1:11" ht="18" customHeight="1">
      <c r="A121" s="5"/>
      <c r="B121" s="118" t="s">
        <v>237</v>
      </c>
      <c r="C121" s="91" t="s">
        <v>410</v>
      </c>
      <c r="D121" s="121" t="s">
        <v>411</v>
      </c>
      <c r="E121" s="114" t="s">
        <v>238</v>
      </c>
      <c r="F121" s="102" t="s">
        <v>105</v>
      </c>
      <c r="G121" s="107">
        <v>1123.82</v>
      </c>
      <c r="H121" s="108">
        <v>4.21</v>
      </c>
      <c r="I121" s="16">
        <f t="shared" si="2"/>
        <v>4731.2822</v>
      </c>
      <c r="J121" s="14"/>
      <c r="K121" s="15"/>
    </row>
    <row r="122" spans="1:11" ht="18" customHeight="1">
      <c r="A122" s="5"/>
      <c r="B122" s="118" t="s">
        <v>239</v>
      </c>
      <c r="C122" s="92" t="s">
        <v>332</v>
      </c>
      <c r="D122" s="121">
        <v>3316</v>
      </c>
      <c r="E122" s="114" t="s">
        <v>425</v>
      </c>
      <c r="F122" s="102" t="s">
        <v>105</v>
      </c>
      <c r="G122" s="107">
        <v>666.75</v>
      </c>
      <c r="H122" s="108">
        <v>24.53</v>
      </c>
      <c r="I122" s="16">
        <f t="shared" si="2"/>
        <v>16355.3775</v>
      </c>
      <c r="J122" s="14"/>
      <c r="K122" s="15"/>
    </row>
    <row r="123" spans="1:11" ht="18" customHeight="1">
      <c r="A123" s="5"/>
      <c r="B123" s="118" t="s">
        <v>241</v>
      </c>
      <c r="C123" s="92" t="s">
        <v>332</v>
      </c>
      <c r="D123" s="121">
        <v>3316</v>
      </c>
      <c r="E123" s="114" t="s">
        <v>424</v>
      </c>
      <c r="F123" s="102" t="s">
        <v>105</v>
      </c>
      <c r="G123" s="107">
        <v>457.07</v>
      </c>
      <c r="H123" s="108">
        <v>24.53</v>
      </c>
      <c r="I123" s="16">
        <f t="shared" si="2"/>
        <v>11211.9271</v>
      </c>
      <c r="J123" s="14"/>
      <c r="K123" s="15"/>
    </row>
    <row r="124" spans="1:11" ht="18" customHeight="1">
      <c r="A124" s="5"/>
      <c r="B124" s="118" t="s">
        <v>243</v>
      </c>
      <c r="C124" s="91" t="s">
        <v>410</v>
      </c>
      <c r="D124" s="121" t="s">
        <v>438</v>
      </c>
      <c r="E124" s="114" t="s">
        <v>244</v>
      </c>
      <c r="F124" s="102" t="s">
        <v>105</v>
      </c>
      <c r="G124" s="107">
        <v>141.96</v>
      </c>
      <c r="H124" s="134">
        <v>57.09</v>
      </c>
      <c r="I124" s="16">
        <f t="shared" si="2"/>
        <v>8104.496400000001</v>
      </c>
      <c r="J124" s="14"/>
      <c r="K124" s="15"/>
    </row>
    <row r="125" spans="1:11" ht="18" customHeight="1">
      <c r="A125" s="5"/>
      <c r="B125" s="118" t="s">
        <v>245</v>
      </c>
      <c r="C125" s="91" t="s">
        <v>410</v>
      </c>
      <c r="D125" s="121" t="s">
        <v>445</v>
      </c>
      <c r="E125" s="114" t="s">
        <v>246</v>
      </c>
      <c r="F125" s="102" t="s">
        <v>105</v>
      </c>
      <c r="G125" s="107">
        <v>315.11</v>
      </c>
      <c r="H125" s="108">
        <v>74.84</v>
      </c>
      <c r="I125" s="16">
        <f t="shared" si="2"/>
        <v>23582.832400000003</v>
      </c>
      <c r="J125" s="14"/>
      <c r="K125" s="15"/>
    </row>
    <row r="126" spans="1:11" ht="18" customHeight="1">
      <c r="A126" s="5"/>
      <c r="B126" s="118" t="s">
        <v>247</v>
      </c>
      <c r="C126" s="121" t="s">
        <v>332</v>
      </c>
      <c r="D126" s="121">
        <v>9721</v>
      </c>
      <c r="E126" s="114" t="s">
        <v>248</v>
      </c>
      <c r="F126" s="102" t="s">
        <v>105</v>
      </c>
      <c r="G126" s="107">
        <v>0.7</v>
      </c>
      <c r="H126" s="108">
        <v>296.23</v>
      </c>
      <c r="I126" s="16">
        <f t="shared" si="2"/>
        <v>207.361</v>
      </c>
      <c r="J126" s="14"/>
      <c r="K126" s="15"/>
    </row>
    <row r="127" spans="1:11" ht="18" customHeight="1">
      <c r="A127" s="5"/>
      <c r="B127" s="118" t="s">
        <v>249</v>
      </c>
      <c r="C127" s="91" t="s">
        <v>410</v>
      </c>
      <c r="D127" s="121" t="s">
        <v>440</v>
      </c>
      <c r="E127" s="114" t="s">
        <v>250</v>
      </c>
      <c r="F127" s="102" t="s">
        <v>105</v>
      </c>
      <c r="G127" s="107">
        <f>G125+G124</f>
        <v>457.07000000000005</v>
      </c>
      <c r="H127" s="108">
        <v>7.11</v>
      </c>
      <c r="I127" s="16">
        <f t="shared" si="2"/>
        <v>3249.7677000000003</v>
      </c>
      <c r="J127" s="14"/>
      <c r="K127" s="15"/>
    </row>
    <row r="128" spans="1:11" ht="18" customHeight="1">
      <c r="A128" s="5"/>
      <c r="B128" s="118" t="s">
        <v>251</v>
      </c>
      <c r="C128" s="92" t="s">
        <v>332</v>
      </c>
      <c r="D128" s="141" t="s">
        <v>485</v>
      </c>
      <c r="E128" s="114" t="s">
        <v>252</v>
      </c>
      <c r="F128" s="116" t="s">
        <v>107</v>
      </c>
      <c r="G128" s="107">
        <v>301.7</v>
      </c>
      <c r="H128" s="108">
        <f>42.75*(0.015*2+0.015)</f>
        <v>1.9237499999999998</v>
      </c>
      <c r="I128" s="16">
        <f t="shared" si="2"/>
        <v>580.395375</v>
      </c>
      <c r="J128" s="14"/>
      <c r="K128" s="15"/>
    </row>
    <row r="129" spans="1:11" ht="18" customHeight="1">
      <c r="A129" s="5"/>
      <c r="B129" s="122" t="s">
        <v>82</v>
      </c>
      <c r="C129" s="121"/>
      <c r="D129" s="121"/>
      <c r="E129" s="113" t="s">
        <v>41</v>
      </c>
      <c r="F129" s="102"/>
      <c r="G129" s="103"/>
      <c r="H129" s="104"/>
      <c r="I129" s="16"/>
      <c r="J129" s="14"/>
      <c r="K129" s="15"/>
    </row>
    <row r="130" spans="1:11" ht="18" customHeight="1">
      <c r="A130" s="5"/>
      <c r="B130" s="118" t="s">
        <v>253</v>
      </c>
      <c r="C130" s="91" t="s">
        <v>410</v>
      </c>
      <c r="D130" s="121" t="s">
        <v>411</v>
      </c>
      <c r="E130" s="114" t="s">
        <v>238</v>
      </c>
      <c r="F130" s="102" t="s">
        <v>105</v>
      </c>
      <c r="G130" s="107">
        <f>G50+G51</f>
        <v>126.22</v>
      </c>
      <c r="H130" s="127">
        <v>4.21</v>
      </c>
      <c r="I130" s="16">
        <f t="shared" si="2"/>
        <v>531.3862</v>
      </c>
      <c r="J130" s="14"/>
      <c r="K130" s="15"/>
    </row>
    <row r="131" spans="1:11" ht="18" customHeight="1">
      <c r="A131" s="5"/>
      <c r="B131" s="118" t="s">
        <v>254</v>
      </c>
      <c r="C131" s="92" t="s">
        <v>332</v>
      </c>
      <c r="D131" s="121">
        <v>3316</v>
      </c>
      <c r="E131" s="114" t="s">
        <v>240</v>
      </c>
      <c r="F131" s="102" t="s">
        <v>105</v>
      </c>
      <c r="G131" s="107">
        <v>397.56</v>
      </c>
      <c r="H131" s="127">
        <v>24.53</v>
      </c>
      <c r="I131" s="16">
        <f t="shared" si="2"/>
        <v>9752.1468</v>
      </c>
      <c r="J131" s="14"/>
      <c r="K131" s="15"/>
    </row>
    <row r="132" spans="1:11" ht="18" customHeight="1">
      <c r="A132" s="5"/>
      <c r="B132" s="118" t="s">
        <v>255</v>
      </c>
      <c r="C132" s="91" t="s">
        <v>410</v>
      </c>
      <c r="D132" s="121" t="s">
        <v>444</v>
      </c>
      <c r="E132" s="114" t="s">
        <v>256</v>
      </c>
      <c r="F132" s="102" t="s">
        <v>105</v>
      </c>
      <c r="G132" s="107">
        <v>191.7</v>
      </c>
      <c r="H132" s="108">
        <v>24.4</v>
      </c>
      <c r="I132" s="16">
        <f t="shared" si="2"/>
        <v>4677.48</v>
      </c>
      <c r="J132" s="14"/>
      <c r="K132" s="15"/>
    </row>
    <row r="133" spans="1:11" ht="18" customHeight="1">
      <c r="A133" s="5"/>
      <c r="B133" s="100" t="s">
        <v>122</v>
      </c>
      <c r="C133" s="121"/>
      <c r="D133" s="121"/>
      <c r="E133" s="113" t="s">
        <v>42</v>
      </c>
      <c r="F133" s="102"/>
      <c r="G133" s="103"/>
      <c r="H133" s="104"/>
      <c r="I133" s="16"/>
      <c r="J133" s="14">
        <f>SUM(I134:I137)</f>
        <v>19987.1906</v>
      </c>
      <c r="K133" s="15">
        <f>J133/$I$178</f>
        <v>0.03226594900126614</v>
      </c>
    </row>
    <row r="134" spans="1:11" ht="18" customHeight="1">
      <c r="A134" s="5"/>
      <c r="B134" s="105" t="s">
        <v>26</v>
      </c>
      <c r="C134" s="91" t="s">
        <v>410</v>
      </c>
      <c r="D134" s="121" t="s">
        <v>411</v>
      </c>
      <c r="E134" s="114" t="s">
        <v>238</v>
      </c>
      <c r="F134" s="102" t="s">
        <v>105</v>
      </c>
      <c r="G134" s="107">
        <v>553.77</v>
      </c>
      <c r="H134" s="108">
        <v>4.21</v>
      </c>
      <c r="I134" s="16">
        <f t="shared" si="2"/>
        <v>2331.3716999999997</v>
      </c>
      <c r="J134" s="14"/>
      <c r="K134" s="15"/>
    </row>
    <row r="135" spans="1:11" ht="18" customHeight="1">
      <c r="A135" s="5"/>
      <c r="B135" s="105" t="s">
        <v>27</v>
      </c>
      <c r="C135" s="92" t="s">
        <v>332</v>
      </c>
      <c r="D135" s="121">
        <v>3316</v>
      </c>
      <c r="E135" s="114" t="s">
        <v>240</v>
      </c>
      <c r="F135" s="102" t="s">
        <v>105</v>
      </c>
      <c r="G135" s="107">
        <v>482.98</v>
      </c>
      <c r="H135" s="108">
        <v>24.53</v>
      </c>
      <c r="I135" s="16">
        <f t="shared" si="2"/>
        <v>11847.4994</v>
      </c>
      <c r="J135" s="14"/>
      <c r="K135" s="15"/>
    </row>
    <row r="136" spans="1:11" ht="18" customHeight="1">
      <c r="A136" s="5"/>
      <c r="B136" s="105" t="s">
        <v>93</v>
      </c>
      <c r="C136" s="92" t="s">
        <v>332</v>
      </c>
      <c r="D136" s="121">
        <v>3316</v>
      </c>
      <c r="E136" s="114" t="s">
        <v>242</v>
      </c>
      <c r="F136" s="102" t="s">
        <v>105</v>
      </c>
      <c r="G136" s="107">
        <v>70.79</v>
      </c>
      <c r="H136" s="108">
        <v>24.53</v>
      </c>
      <c r="I136" s="16">
        <f t="shared" si="2"/>
        <v>1736.4787000000003</v>
      </c>
      <c r="J136" s="14"/>
      <c r="K136" s="15"/>
    </row>
    <row r="137" spans="1:11" ht="18" customHeight="1">
      <c r="A137" s="5"/>
      <c r="B137" s="105" t="s">
        <v>257</v>
      </c>
      <c r="C137" s="91" t="s">
        <v>410</v>
      </c>
      <c r="D137" s="121" t="s">
        <v>441</v>
      </c>
      <c r="E137" s="114" t="s">
        <v>258</v>
      </c>
      <c r="F137" s="102" t="s">
        <v>105</v>
      </c>
      <c r="G137" s="107">
        <v>70.79</v>
      </c>
      <c r="H137" s="108">
        <v>57.52</v>
      </c>
      <c r="I137" s="16">
        <f t="shared" si="2"/>
        <v>4071.8408000000004</v>
      </c>
      <c r="J137" s="14"/>
      <c r="K137" s="15"/>
    </row>
    <row r="138" spans="1:11" ht="18" customHeight="1">
      <c r="A138" s="5"/>
      <c r="B138" s="100" t="s">
        <v>123</v>
      </c>
      <c r="C138" s="121"/>
      <c r="D138" s="121"/>
      <c r="E138" s="113" t="s">
        <v>43</v>
      </c>
      <c r="F138" s="102"/>
      <c r="G138" s="103"/>
      <c r="H138" s="104"/>
      <c r="I138" s="16"/>
      <c r="J138" s="14">
        <f>SUM(I139:I144)</f>
        <v>43686.954399999995</v>
      </c>
      <c r="K138" s="15">
        <f>J138/$I$178</f>
        <v>0.07052522142311682</v>
      </c>
    </row>
    <row r="139" spans="1:11" ht="18" customHeight="1">
      <c r="A139" s="5"/>
      <c r="B139" s="105" t="s">
        <v>51</v>
      </c>
      <c r="C139" s="91" t="s">
        <v>410</v>
      </c>
      <c r="D139" s="121" t="s">
        <v>412</v>
      </c>
      <c r="E139" s="114" t="s">
        <v>96</v>
      </c>
      <c r="F139" s="102" t="s">
        <v>105</v>
      </c>
      <c r="G139" s="107">
        <v>229.32</v>
      </c>
      <c r="H139" s="108">
        <v>50.12</v>
      </c>
      <c r="I139" s="16">
        <f t="shared" si="2"/>
        <v>11493.518399999999</v>
      </c>
      <c r="J139" s="14"/>
      <c r="K139" s="15"/>
    </row>
    <row r="140" spans="1:11" ht="18" customHeight="1">
      <c r="A140" s="5"/>
      <c r="B140" s="105" t="s">
        <v>91</v>
      </c>
      <c r="C140" s="91" t="s">
        <v>410</v>
      </c>
      <c r="D140" s="121" t="s">
        <v>483</v>
      </c>
      <c r="E140" s="114" t="s">
        <v>83</v>
      </c>
      <c r="F140" s="116" t="s">
        <v>107</v>
      </c>
      <c r="G140" s="107">
        <v>311.65</v>
      </c>
      <c r="H140" s="108">
        <v>8.1</v>
      </c>
      <c r="I140" s="16">
        <f t="shared" si="2"/>
        <v>2524.365</v>
      </c>
      <c r="J140" s="14"/>
      <c r="K140" s="15"/>
    </row>
    <row r="141" spans="1:11" ht="18" customHeight="1">
      <c r="A141" s="5"/>
      <c r="B141" s="105" t="s">
        <v>259</v>
      </c>
      <c r="C141" s="91" t="s">
        <v>410</v>
      </c>
      <c r="D141" s="121" t="s">
        <v>413</v>
      </c>
      <c r="E141" s="109" t="s">
        <v>44</v>
      </c>
      <c r="F141" s="102" t="s">
        <v>105</v>
      </c>
      <c r="G141" s="107">
        <v>260.44</v>
      </c>
      <c r="H141" s="108">
        <v>89.88</v>
      </c>
      <c r="I141" s="16">
        <f t="shared" si="2"/>
        <v>23408.3472</v>
      </c>
      <c r="J141" s="14"/>
      <c r="K141" s="15"/>
    </row>
    <row r="142" spans="1:11" ht="18" customHeight="1">
      <c r="A142" s="5"/>
      <c r="B142" s="105" t="s">
        <v>260</v>
      </c>
      <c r="C142" s="91" t="s">
        <v>410</v>
      </c>
      <c r="D142" s="121" t="s">
        <v>438</v>
      </c>
      <c r="E142" s="114" t="s">
        <v>261</v>
      </c>
      <c r="F142" s="102" t="s">
        <v>105</v>
      </c>
      <c r="G142" s="107">
        <v>90.86</v>
      </c>
      <c r="H142" s="108">
        <v>57.09</v>
      </c>
      <c r="I142" s="16">
        <f t="shared" si="2"/>
        <v>5187.1974</v>
      </c>
      <c r="J142" s="14"/>
      <c r="K142" s="15"/>
    </row>
    <row r="143" spans="1:11" ht="18" customHeight="1">
      <c r="A143" s="5"/>
      <c r="B143" s="105" t="s">
        <v>262</v>
      </c>
      <c r="C143" s="91" t="s">
        <v>410</v>
      </c>
      <c r="D143" s="121" t="s">
        <v>440</v>
      </c>
      <c r="E143" s="114" t="s">
        <v>250</v>
      </c>
      <c r="F143" s="102" t="s">
        <v>105</v>
      </c>
      <c r="G143" s="107">
        <v>90.86</v>
      </c>
      <c r="H143" s="108">
        <v>7.11</v>
      </c>
      <c r="I143" s="16">
        <f t="shared" si="2"/>
        <v>646.0146</v>
      </c>
      <c r="J143" s="14"/>
      <c r="K143" s="15"/>
    </row>
    <row r="144" spans="1:11" ht="18" customHeight="1">
      <c r="A144" s="5"/>
      <c r="B144" s="105" t="s">
        <v>263</v>
      </c>
      <c r="C144" s="92" t="s">
        <v>332</v>
      </c>
      <c r="D144" s="121" t="s">
        <v>484</v>
      </c>
      <c r="E144" s="112" t="s">
        <v>264</v>
      </c>
      <c r="F144" s="102" t="s">
        <v>105</v>
      </c>
      <c r="G144" s="104">
        <v>2.06</v>
      </c>
      <c r="H144" s="104">
        <v>207.53</v>
      </c>
      <c r="I144" s="16">
        <f t="shared" si="2"/>
        <v>427.5118</v>
      </c>
      <c r="J144" s="14"/>
      <c r="K144" s="15"/>
    </row>
    <row r="145" spans="1:11" ht="18" customHeight="1">
      <c r="A145" s="5"/>
      <c r="B145" s="100" t="s">
        <v>124</v>
      </c>
      <c r="C145" s="121"/>
      <c r="D145" s="121"/>
      <c r="E145" s="113" t="s">
        <v>45</v>
      </c>
      <c r="F145" s="102"/>
      <c r="G145" s="103"/>
      <c r="H145" s="104"/>
      <c r="I145" s="16"/>
      <c r="J145" s="14">
        <f>SUM(I146:I149)</f>
        <v>13798.36866</v>
      </c>
      <c r="K145" s="15">
        <f>J145/$I$178</f>
        <v>0.02227513953282804</v>
      </c>
    </row>
    <row r="146" spans="1:11" ht="42.75">
      <c r="A146" s="5"/>
      <c r="B146" s="105" t="s">
        <v>52</v>
      </c>
      <c r="C146" s="91" t="s">
        <v>410</v>
      </c>
      <c r="D146" s="121" t="s">
        <v>427</v>
      </c>
      <c r="E146" s="114" t="s">
        <v>265</v>
      </c>
      <c r="F146" s="102" t="s">
        <v>108</v>
      </c>
      <c r="G146" s="108">
        <v>2</v>
      </c>
      <c r="H146" s="108">
        <f>462.9+51.41*(2.1*0.7*2+2.1*0.03*2+0.7*0.03*2)</f>
        <v>622.68228</v>
      </c>
      <c r="I146" s="16">
        <f t="shared" si="2"/>
        <v>1245.36456</v>
      </c>
      <c r="J146" s="14"/>
      <c r="K146" s="15"/>
    </row>
    <row r="147" spans="1:11" ht="42.75">
      <c r="A147" s="5"/>
      <c r="B147" s="105" t="s">
        <v>78</v>
      </c>
      <c r="C147" s="91" t="s">
        <v>410</v>
      </c>
      <c r="D147" s="121" t="s">
        <v>426</v>
      </c>
      <c r="E147" s="114" t="s">
        <v>266</v>
      </c>
      <c r="F147" s="102" t="s">
        <v>108</v>
      </c>
      <c r="G147" s="108">
        <v>13</v>
      </c>
      <c r="H147" s="108">
        <f>482.9+51.41*(2.1*0.8*2+2.1*0.03*2+0.8*0.03*2)</f>
        <v>664.58294</v>
      </c>
      <c r="I147" s="16">
        <f t="shared" si="2"/>
        <v>8639.57822</v>
      </c>
      <c r="J147" s="14"/>
      <c r="K147" s="15"/>
    </row>
    <row r="148" spans="1:11" ht="42.75">
      <c r="A148" s="5"/>
      <c r="B148" s="105" t="s">
        <v>94</v>
      </c>
      <c r="C148" s="91" t="s">
        <v>410</v>
      </c>
      <c r="D148" s="121" t="s">
        <v>428</v>
      </c>
      <c r="E148" s="114" t="s">
        <v>267</v>
      </c>
      <c r="F148" s="102" t="s">
        <v>108</v>
      </c>
      <c r="G148" s="108">
        <v>1</v>
      </c>
      <c r="H148" s="108">
        <f>776.78+51.41*(2.1*1.6*2+2.1*0.03*4+0.8*0.03*4)</f>
        <v>1140.14588</v>
      </c>
      <c r="I148" s="16">
        <f t="shared" si="2"/>
        <v>1140.14588</v>
      </c>
      <c r="J148" s="14"/>
      <c r="K148" s="15"/>
    </row>
    <row r="149" spans="1:11" ht="18" customHeight="1">
      <c r="A149" s="5"/>
      <c r="B149" s="105" t="s">
        <v>95</v>
      </c>
      <c r="C149" s="121" t="s">
        <v>329</v>
      </c>
      <c r="D149" s="121" t="s">
        <v>414</v>
      </c>
      <c r="E149" s="114" t="s">
        <v>22</v>
      </c>
      <c r="F149" s="116" t="s">
        <v>463</v>
      </c>
      <c r="G149" s="126">
        <v>16</v>
      </c>
      <c r="H149" s="136">
        <v>173.33</v>
      </c>
      <c r="I149" s="16">
        <f t="shared" si="2"/>
        <v>2773.28</v>
      </c>
      <c r="J149" s="14"/>
      <c r="K149" s="15"/>
    </row>
    <row r="150" spans="1:11" ht="18" customHeight="1">
      <c r="A150" s="5"/>
      <c r="B150" s="100" t="s">
        <v>125</v>
      </c>
      <c r="C150" s="121"/>
      <c r="D150" s="121"/>
      <c r="E150" s="113" t="s">
        <v>46</v>
      </c>
      <c r="F150" s="102"/>
      <c r="G150" s="103"/>
      <c r="H150" s="104"/>
      <c r="I150" s="16"/>
      <c r="J150" s="14">
        <f>SUM(I151:I156)</f>
        <v>22731.429299999996</v>
      </c>
      <c r="K150" s="15">
        <f>J150/$I$178</f>
        <v>0.03669605965130921</v>
      </c>
    </row>
    <row r="151" spans="1:11" ht="18" customHeight="1">
      <c r="A151" s="5"/>
      <c r="B151" s="105" t="s">
        <v>79</v>
      </c>
      <c r="C151" s="91" t="s">
        <v>410</v>
      </c>
      <c r="D151" s="121" t="s">
        <v>415</v>
      </c>
      <c r="E151" s="114" t="s">
        <v>316</v>
      </c>
      <c r="F151" s="102" t="s">
        <v>105</v>
      </c>
      <c r="G151" s="107">
        <v>41.43</v>
      </c>
      <c r="H151" s="108">
        <v>244.51</v>
      </c>
      <c r="I151" s="16">
        <f t="shared" si="2"/>
        <v>10130.049299999999</v>
      </c>
      <c r="J151" s="14"/>
      <c r="K151" s="15"/>
    </row>
    <row r="152" spans="1:11" ht="18" customHeight="1">
      <c r="A152" s="5"/>
      <c r="B152" s="105" t="s">
        <v>80</v>
      </c>
      <c r="C152" s="91" t="s">
        <v>410</v>
      </c>
      <c r="D152" s="121" t="s">
        <v>442</v>
      </c>
      <c r="E152" s="109" t="s">
        <v>268</v>
      </c>
      <c r="F152" s="102" t="s">
        <v>105</v>
      </c>
      <c r="G152" s="107">
        <v>12</v>
      </c>
      <c r="H152" s="108">
        <v>214.6</v>
      </c>
      <c r="I152" s="16">
        <f t="shared" si="2"/>
        <v>2575.2</v>
      </c>
      <c r="J152" s="14"/>
      <c r="K152" s="15"/>
    </row>
    <row r="153" spans="1:11" ht="18" customHeight="1">
      <c r="A153" s="5"/>
      <c r="B153" s="105" t="s">
        <v>84</v>
      </c>
      <c r="C153" s="92" t="s">
        <v>332</v>
      </c>
      <c r="D153" s="141" t="s">
        <v>487</v>
      </c>
      <c r="E153" s="109" t="s">
        <v>269</v>
      </c>
      <c r="F153" s="102" t="s">
        <v>105</v>
      </c>
      <c r="G153" s="107">
        <v>7.48</v>
      </c>
      <c r="H153" s="108">
        <v>120</v>
      </c>
      <c r="I153" s="16">
        <f t="shared" si="2"/>
        <v>897.6</v>
      </c>
      <c r="J153" s="14"/>
      <c r="K153" s="15"/>
    </row>
    <row r="154" spans="1:11" ht="18" customHeight="1">
      <c r="A154" s="5"/>
      <c r="B154" s="105" t="s">
        <v>85</v>
      </c>
      <c r="C154" s="92" t="s">
        <v>332</v>
      </c>
      <c r="D154" s="141" t="s">
        <v>486</v>
      </c>
      <c r="E154" s="109" t="s">
        <v>270</v>
      </c>
      <c r="F154" s="102" t="s">
        <v>105</v>
      </c>
      <c r="G154" s="107">
        <v>14.48</v>
      </c>
      <c r="H154" s="108">
        <v>345.5</v>
      </c>
      <c r="I154" s="16">
        <f t="shared" si="2"/>
        <v>5002.84</v>
      </c>
      <c r="J154" s="14"/>
      <c r="K154" s="15"/>
    </row>
    <row r="155" spans="1:11" ht="42.75">
      <c r="A155" s="5"/>
      <c r="B155" s="105" t="s">
        <v>86</v>
      </c>
      <c r="C155" s="92" t="s">
        <v>332</v>
      </c>
      <c r="D155" s="141" t="s">
        <v>468</v>
      </c>
      <c r="E155" s="109" t="s">
        <v>469</v>
      </c>
      <c r="F155" s="123" t="s">
        <v>464</v>
      </c>
      <c r="G155" s="115">
        <v>14</v>
      </c>
      <c r="H155" s="115">
        <v>134.57</v>
      </c>
      <c r="I155" s="16">
        <f t="shared" si="2"/>
        <v>1883.98</v>
      </c>
      <c r="J155" s="14"/>
      <c r="K155" s="15"/>
    </row>
    <row r="156" spans="1:11" ht="18" customHeight="1">
      <c r="A156" s="5"/>
      <c r="B156" s="105" t="s">
        <v>271</v>
      </c>
      <c r="C156" s="91" t="s">
        <v>410</v>
      </c>
      <c r="D156" s="121" t="s">
        <v>443</v>
      </c>
      <c r="E156" s="109" t="s">
        <v>272</v>
      </c>
      <c r="F156" s="102" t="s">
        <v>108</v>
      </c>
      <c r="G156" s="107">
        <v>2</v>
      </c>
      <c r="H156" s="108">
        <v>1120.88</v>
      </c>
      <c r="I156" s="16">
        <f t="shared" si="2"/>
        <v>2241.76</v>
      </c>
      <c r="J156" s="14"/>
      <c r="K156" s="15"/>
    </row>
    <row r="157" spans="1:11" ht="18" customHeight="1">
      <c r="A157" s="5"/>
      <c r="B157" s="100" t="s">
        <v>126</v>
      </c>
      <c r="C157" s="121"/>
      <c r="D157" s="121"/>
      <c r="E157" s="111" t="s">
        <v>47</v>
      </c>
      <c r="F157" s="102"/>
      <c r="G157" s="103"/>
      <c r="H157" s="104"/>
      <c r="I157" s="16"/>
      <c r="J157" s="14">
        <f>SUM(I158:I159)</f>
        <v>5666.89</v>
      </c>
      <c r="K157" s="15">
        <f>J157/$I$178</f>
        <v>0.00914823835901105</v>
      </c>
    </row>
    <row r="158" spans="1:11" ht="18" customHeight="1">
      <c r="A158" s="5"/>
      <c r="B158" s="105" t="s">
        <v>53</v>
      </c>
      <c r="C158" s="91" t="s">
        <v>410</v>
      </c>
      <c r="D158" s="121" t="s">
        <v>416</v>
      </c>
      <c r="E158" s="130" t="s">
        <v>467</v>
      </c>
      <c r="F158" s="131" t="s">
        <v>105</v>
      </c>
      <c r="G158" s="104">
        <v>7.36</v>
      </c>
      <c r="H158" s="127">
        <v>108</v>
      </c>
      <c r="I158" s="16">
        <f t="shared" si="2"/>
        <v>794.88</v>
      </c>
      <c r="J158" s="14"/>
      <c r="K158" s="15"/>
    </row>
    <row r="159" spans="1:11" ht="18" customHeight="1">
      <c r="A159" s="5"/>
      <c r="B159" s="118" t="s">
        <v>273</v>
      </c>
      <c r="C159" s="91" t="s">
        <v>410</v>
      </c>
      <c r="D159" s="121" t="s">
        <v>417</v>
      </c>
      <c r="E159" s="130" t="s">
        <v>59</v>
      </c>
      <c r="F159" s="131" t="s">
        <v>105</v>
      </c>
      <c r="G159" s="104">
        <v>34.07</v>
      </c>
      <c r="H159" s="128">
        <v>143</v>
      </c>
      <c r="I159" s="16">
        <f t="shared" si="2"/>
        <v>4872.01</v>
      </c>
      <c r="J159" s="14"/>
      <c r="K159" s="15"/>
    </row>
    <row r="160" spans="1:11" ht="18" customHeight="1">
      <c r="A160" s="5"/>
      <c r="B160" s="100" t="s">
        <v>306</v>
      </c>
      <c r="C160" s="121"/>
      <c r="D160" s="121"/>
      <c r="E160" s="113" t="s">
        <v>103</v>
      </c>
      <c r="F160" s="102"/>
      <c r="G160" s="103"/>
      <c r="H160" s="104"/>
      <c r="I160" s="16"/>
      <c r="J160" s="14">
        <f>SUM(I161:I166)</f>
        <v>33646.2978</v>
      </c>
      <c r="K160" s="15">
        <f>J160/$I$178</f>
        <v>0.05431627438906862</v>
      </c>
    </row>
    <row r="161" spans="1:11" ht="18" customHeight="1">
      <c r="A161" s="5"/>
      <c r="B161" s="118" t="s">
        <v>274</v>
      </c>
      <c r="C161" s="91" t="s">
        <v>410</v>
      </c>
      <c r="D161" s="121" t="s">
        <v>418</v>
      </c>
      <c r="E161" s="114" t="s">
        <v>275</v>
      </c>
      <c r="F161" s="102" t="s">
        <v>105</v>
      </c>
      <c r="G161" s="107">
        <v>397.53</v>
      </c>
      <c r="H161" s="108">
        <v>12.39</v>
      </c>
      <c r="I161" s="16">
        <f t="shared" si="2"/>
        <v>4925.3967</v>
      </c>
      <c r="J161" s="14"/>
      <c r="K161" s="15"/>
    </row>
    <row r="162" spans="1:11" ht="18" customHeight="1">
      <c r="A162" s="5"/>
      <c r="B162" s="118" t="s">
        <v>276</v>
      </c>
      <c r="C162" s="91" t="s">
        <v>410</v>
      </c>
      <c r="D162" s="121" t="s">
        <v>418</v>
      </c>
      <c r="E162" s="114" t="s">
        <v>277</v>
      </c>
      <c r="F162" s="102" t="s">
        <v>105</v>
      </c>
      <c r="G162" s="107">
        <v>596.65</v>
      </c>
      <c r="H162" s="108">
        <v>12.39</v>
      </c>
      <c r="I162" s="16">
        <f t="shared" si="2"/>
        <v>7392.4935000000005</v>
      </c>
      <c r="J162" s="14"/>
      <c r="K162" s="15"/>
    </row>
    <row r="163" spans="1:11" ht="18" customHeight="1">
      <c r="A163" s="5"/>
      <c r="B163" s="118" t="s">
        <v>278</v>
      </c>
      <c r="C163" s="91" t="s">
        <v>410</v>
      </c>
      <c r="D163" s="121" t="s">
        <v>419</v>
      </c>
      <c r="E163" s="114" t="s">
        <v>279</v>
      </c>
      <c r="F163" s="102" t="s">
        <v>105</v>
      </c>
      <c r="G163" s="107">
        <v>397.53</v>
      </c>
      <c r="H163" s="108">
        <v>15.49</v>
      </c>
      <c r="I163" s="16">
        <f t="shared" si="2"/>
        <v>6157.7397</v>
      </c>
      <c r="J163" s="14"/>
      <c r="K163" s="15"/>
    </row>
    <row r="164" spans="1:11" ht="18" customHeight="1">
      <c r="A164" s="5"/>
      <c r="B164" s="118" t="s">
        <v>280</v>
      </c>
      <c r="C164" s="91" t="s">
        <v>410</v>
      </c>
      <c r="D164" s="121" t="s">
        <v>419</v>
      </c>
      <c r="E164" s="114" t="s">
        <v>60</v>
      </c>
      <c r="F164" s="116" t="s">
        <v>464</v>
      </c>
      <c r="G164" s="126">
        <v>596.65</v>
      </c>
      <c r="H164" s="127">
        <v>15.49</v>
      </c>
      <c r="I164" s="16">
        <f t="shared" si="2"/>
        <v>9242.1085</v>
      </c>
      <c r="J164" s="14"/>
      <c r="K164" s="15"/>
    </row>
    <row r="165" spans="1:11" ht="18" customHeight="1">
      <c r="A165" s="5"/>
      <c r="B165" s="118" t="s">
        <v>281</v>
      </c>
      <c r="C165" s="91" t="s">
        <v>410</v>
      </c>
      <c r="D165" s="121" t="s">
        <v>420</v>
      </c>
      <c r="E165" s="114" t="s">
        <v>466</v>
      </c>
      <c r="F165" s="116" t="s">
        <v>464</v>
      </c>
      <c r="G165" s="126">
        <v>482.98</v>
      </c>
      <c r="H165" s="127">
        <v>10.37</v>
      </c>
      <c r="I165" s="16">
        <f t="shared" si="2"/>
        <v>5008.5026</v>
      </c>
      <c r="J165" s="14"/>
      <c r="K165" s="15"/>
    </row>
    <row r="166" spans="1:11" ht="18" customHeight="1">
      <c r="A166" s="5"/>
      <c r="B166" s="118" t="s">
        <v>282</v>
      </c>
      <c r="C166" s="91" t="s">
        <v>410</v>
      </c>
      <c r="D166" s="121" t="s">
        <v>439</v>
      </c>
      <c r="E166" s="114" t="s">
        <v>283</v>
      </c>
      <c r="F166" s="116" t="s">
        <v>464</v>
      </c>
      <c r="G166" s="126">
        <v>38.48</v>
      </c>
      <c r="H166" s="115">
        <v>23.91</v>
      </c>
      <c r="I166" s="16">
        <f t="shared" si="2"/>
        <v>920.0568</v>
      </c>
      <c r="J166" s="14"/>
      <c r="K166" s="15"/>
    </row>
    <row r="167" spans="1:11" ht="18" customHeight="1">
      <c r="A167" s="5"/>
      <c r="B167" s="100" t="s">
        <v>307</v>
      </c>
      <c r="C167" s="121"/>
      <c r="D167" s="121"/>
      <c r="E167" s="111" t="s">
        <v>48</v>
      </c>
      <c r="F167" s="102"/>
      <c r="G167" s="103"/>
      <c r="H167" s="104"/>
      <c r="I167" s="16"/>
      <c r="J167" s="14">
        <f>SUM(I168:I174)</f>
        <v>24289.448999999997</v>
      </c>
      <c r="K167" s="15">
        <f>J167/$I$178</f>
        <v>0.03921121974505285</v>
      </c>
    </row>
    <row r="168" spans="1:11" ht="28.5">
      <c r="A168" s="5"/>
      <c r="B168" s="118" t="s">
        <v>284</v>
      </c>
      <c r="C168" s="91" t="s">
        <v>410</v>
      </c>
      <c r="D168" s="121" t="s">
        <v>421</v>
      </c>
      <c r="E168" s="112" t="s">
        <v>446</v>
      </c>
      <c r="F168" s="102" t="s">
        <v>105</v>
      </c>
      <c r="G168" s="104">
        <v>44.5</v>
      </c>
      <c r="H168" s="104">
        <v>162.37</v>
      </c>
      <c r="I168" s="16">
        <f t="shared" si="2"/>
        <v>7225.465</v>
      </c>
      <c r="J168" s="14"/>
      <c r="K168" s="15"/>
    </row>
    <row r="169" spans="1:11" ht="28.5">
      <c r="A169" s="5"/>
      <c r="B169" s="118" t="s">
        <v>285</v>
      </c>
      <c r="C169" s="121" t="s">
        <v>332</v>
      </c>
      <c r="D169" s="121">
        <v>4296</v>
      </c>
      <c r="E169" s="112" t="s">
        <v>286</v>
      </c>
      <c r="F169" s="129" t="s">
        <v>464</v>
      </c>
      <c r="G169" s="104">
        <v>148.4</v>
      </c>
      <c r="H169" s="104">
        <v>35.02</v>
      </c>
      <c r="I169" s="16">
        <f t="shared" si="2"/>
        <v>5196.968000000001</v>
      </c>
      <c r="J169" s="14"/>
      <c r="K169" s="15"/>
    </row>
    <row r="170" spans="1:11" ht="18" customHeight="1">
      <c r="A170" s="5"/>
      <c r="B170" s="118" t="s">
        <v>287</v>
      </c>
      <c r="C170" s="121" t="s">
        <v>329</v>
      </c>
      <c r="D170" s="121" t="s">
        <v>465</v>
      </c>
      <c r="E170" s="114" t="s">
        <v>31</v>
      </c>
      <c r="F170" s="102" t="s">
        <v>108</v>
      </c>
      <c r="G170" s="128">
        <v>8</v>
      </c>
      <c r="H170" s="127">
        <v>549.22</v>
      </c>
      <c r="I170" s="16">
        <f t="shared" si="2"/>
        <v>4393.76</v>
      </c>
      <c r="J170" s="14"/>
      <c r="K170" s="15"/>
    </row>
    <row r="171" spans="1:11" ht="18" customHeight="1">
      <c r="A171" s="5"/>
      <c r="B171" s="118" t="s">
        <v>288</v>
      </c>
      <c r="C171" s="91" t="s">
        <v>410</v>
      </c>
      <c r="D171" s="121" t="s">
        <v>422</v>
      </c>
      <c r="E171" s="109" t="s">
        <v>20</v>
      </c>
      <c r="F171" s="102" t="s">
        <v>105</v>
      </c>
      <c r="G171" s="127">
        <v>7.35</v>
      </c>
      <c r="H171" s="127">
        <f>50.76/0.15</f>
        <v>338.4</v>
      </c>
      <c r="I171" s="16">
        <f t="shared" si="2"/>
        <v>2487.24</v>
      </c>
      <c r="J171" s="14"/>
      <c r="K171" s="15"/>
    </row>
    <row r="172" spans="1:11" ht="18" customHeight="1">
      <c r="A172" s="5"/>
      <c r="B172" s="118" t="s">
        <v>289</v>
      </c>
      <c r="C172" s="91" t="s">
        <v>410</v>
      </c>
      <c r="D172" s="121" t="s">
        <v>422</v>
      </c>
      <c r="E172" s="109" t="s">
        <v>290</v>
      </c>
      <c r="F172" s="123" t="s">
        <v>464</v>
      </c>
      <c r="G172" s="126">
        <v>11.64</v>
      </c>
      <c r="H172" s="108">
        <f>52.43/0.15</f>
        <v>349.53333333333336</v>
      </c>
      <c r="I172" s="16">
        <f t="shared" si="2"/>
        <v>4068.5680000000007</v>
      </c>
      <c r="J172" s="14"/>
      <c r="K172" s="15"/>
    </row>
    <row r="173" spans="1:11" ht="18" customHeight="1">
      <c r="A173" s="5"/>
      <c r="B173" s="118" t="s">
        <v>291</v>
      </c>
      <c r="C173" s="121" t="s">
        <v>332</v>
      </c>
      <c r="D173" s="121">
        <v>1911</v>
      </c>
      <c r="E173" s="109" t="s">
        <v>292</v>
      </c>
      <c r="F173" s="123" t="s">
        <v>107</v>
      </c>
      <c r="G173" s="107">
        <v>30.1</v>
      </c>
      <c r="H173" s="108">
        <v>24.08</v>
      </c>
      <c r="I173" s="16">
        <f t="shared" si="2"/>
        <v>724.808</v>
      </c>
      <c r="J173" s="14"/>
      <c r="K173" s="15"/>
    </row>
    <row r="174" spans="1:11" ht="18" customHeight="1">
      <c r="A174" s="5"/>
      <c r="B174" s="118" t="s">
        <v>293</v>
      </c>
      <c r="C174" s="121" t="s">
        <v>332</v>
      </c>
      <c r="D174" s="121">
        <v>1911</v>
      </c>
      <c r="E174" s="109" t="s">
        <v>294</v>
      </c>
      <c r="F174" s="123" t="s">
        <v>463</v>
      </c>
      <c r="G174" s="126">
        <v>8</v>
      </c>
      <c r="H174" s="108">
        <v>24.08</v>
      </c>
      <c r="I174" s="16">
        <f t="shared" si="2"/>
        <v>192.64</v>
      </c>
      <c r="J174" s="14"/>
      <c r="K174" s="15"/>
    </row>
    <row r="175" spans="1:11" ht="18" customHeight="1">
      <c r="A175" s="5"/>
      <c r="B175" s="100" t="s">
        <v>308</v>
      </c>
      <c r="C175" s="121"/>
      <c r="D175" s="121"/>
      <c r="E175" s="113" t="s">
        <v>54</v>
      </c>
      <c r="F175" s="102"/>
      <c r="G175" s="103"/>
      <c r="H175" s="104"/>
      <c r="I175" s="16"/>
      <c r="J175" s="14">
        <f>SUM(I176)</f>
        <v>796.14</v>
      </c>
      <c r="K175" s="15">
        <f>J175/$I$178</f>
        <v>0.001285233785576049</v>
      </c>
    </row>
    <row r="176" spans="1:11" ht="18" customHeight="1">
      <c r="A176" s="5"/>
      <c r="B176" s="118" t="s">
        <v>295</v>
      </c>
      <c r="C176" s="121" t="s">
        <v>329</v>
      </c>
      <c r="D176" s="121">
        <v>9537</v>
      </c>
      <c r="E176" s="114" t="s">
        <v>55</v>
      </c>
      <c r="F176" s="102" t="s">
        <v>105</v>
      </c>
      <c r="G176" s="107">
        <v>398.07</v>
      </c>
      <c r="H176" s="108">
        <v>2</v>
      </c>
      <c r="I176" s="16">
        <f>G176*H176</f>
        <v>796.14</v>
      </c>
      <c r="J176" s="14"/>
      <c r="K176" s="15"/>
    </row>
    <row r="177" spans="1:11" ht="4.5" customHeight="1">
      <c r="A177" s="6"/>
      <c r="B177" s="18"/>
      <c r="C177" s="124"/>
      <c r="D177" s="125"/>
      <c r="E177" s="19"/>
      <c r="F177" s="20"/>
      <c r="G177" s="13"/>
      <c r="H177" s="21"/>
      <c r="I177" s="21"/>
      <c r="J177" s="22"/>
      <c r="K177" s="23"/>
    </row>
    <row r="178" spans="1:11" ht="18" customHeight="1">
      <c r="A178" s="5"/>
      <c r="B178" s="186" t="s">
        <v>351</v>
      </c>
      <c r="C178" s="187"/>
      <c r="D178" s="187"/>
      <c r="E178" s="188"/>
      <c r="F178" s="25"/>
      <c r="G178" s="14"/>
      <c r="H178" s="14"/>
      <c r="I178" s="14">
        <f>SUM(I17:I176)</f>
        <v>619451.5028588091</v>
      </c>
      <c r="J178" s="14">
        <f>SUM(J17:J176)</f>
        <v>619451.5028588095</v>
      </c>
      <c r="K178" s="15">
        <f>SUM(K17:K176)</f>
        <v>1.0000000000000004</v>
      </c>
    </row>
    <row r="179" spans="1:11" ht="4.5" customHeight="1">
      <c r="A179" s="6"/>
      <c r="B179" s="24"/>
      <c r="C179" s="26"/>
      <c r="D179" s="26"/>
      <c r="E179" s="24"/>
      <c r="F179" s="27"/>
      <c r="G179" s="22"/>
      <c r="H179" s="22"/>
      <c r="I179" s="22"/>
      <c r="J179" s="22"/>
      <c r="K179" s="23"/>
    </row>
    <row r="180" spans="1:11" ht="18" customHeight="1">
      <c r="A180" s="5"/>
      <c r="B180" s="186" t="s">
        <v>458</v>
      </c>
      <c r="C180" s="187"/>
      <c r="D180" s="187"/>
      <c r="E180" s="188"/>
      <c r="F180" s="25"/>
      <c r="G180" s="14"/>
      <c r="H180" s="14"/>
      <c r="I180" s="14">
        <f>I178*0.2493</f>
        <v>154429.2596627011</v>
      </c>
      <c r="J180" s="14">
        <f>J178*0.2493</f>
        <v>154429.25966270122</v>
      </c>
      <c r="K180" s="93" t="s">
        <v>423</v>
      </c>
    </row>
    <row r="181" spans="1:11" ht="4.5" customHeight="1">
      <c r="A181" s="6"/>
      <c r="B181" s="28"/>
      <c r="C181" s="28"/>
      <c r="D181" s="28"/>
      <c r="E181" s="29"/>
      <c r="F181" s="27"/>
      <c r="G181" s="22"/>
      <c r="H181" s="22"/>
      <c r="I181" s="22"/>
      <c r="J181" s="22"/>
      <c r="K181" s="94"/>
    </row>
    <row r="182" spans="1:11" ht="18" customHeight="1">
      <c r="A182" s="5"/>
      <c r="B182" s="186" t="s">
        <v>352</v>
      </c>
      <c r="C182" s="187"/>
      <c r="D182" s="187"/>
      <c r="E182" s="188"/>
      <c r="F182" s="25"/>
      <c r="G182" s="14"/>
      <c r="H182" s="14"/>
      <c r="I182" s="14">
        <f>I178+I180</f>
        <v>773880.7625215102</v>
      </c>
      <c r="J182" s="14">
        <f>J178+J180</f>
        <v>773880.7625215107</v>
      </c>
      <c r="K182" s="95">
        <f>I182/G176</f>
        <v>1944.0821024480877</v>
      </c>
    </row>
    <row r="183" spans="1:11" ht="4.5" customHeight="1">
      <c r="A183" s="6"/>
      <c r="B183" s="30"/>
      <c r="C183" s="31"/>
      <c r="D183" s="32"/>
      <c r="E183" s="33"/>
      <c r="F183" s="31"/>
      <c r="G183" s="33"/>
      <c r="H183" s="33"/>
      <c r="I183" s="33"/>
      <c r="J183" s="33"/>
      <c r="K183" s="33"/>
    </row>
    <row r="184" spans="1:11" ht="18" customHeight="1">
      <c r="A184" s="6"/>
      <c r="B184" s="159" t="s">
        <v>488</v>
      </c>
      <c r="C184" s="160"/>
      <c r="D184" s="160"/>
      <c r="E184" s="160"/>
      <c r="F184" s="160"/>
      <c r="G184" s="160"/>
      <c r="H184" s="160"/>
      <c r="I184" s="160"/>
      <c r="J184" s="160"/>
      <c r="K184" s="160"/>
    </row>
    <row r="185" spans="1:11" ht="18" customHeight="1">
      <c r="A185" s="6"/>
      <c r="B185" s="160"/>
      <c r="C185" s="160"/>
      <c r="D185" s="160"/>
      <c r="E185" s="160"/>
      <c r="F185" s="160"/>
      <c r="G185" s="160"/>
      <c r="H185" s="160"/>
      <c r="I185" s="160"/>
      <c r="J185" s="160"/>
      <c r="K185" s="160"/>
    </row>
    <row r="186" spans="1:11" ht="18" customHeight="1">
      <c r="A186" s="6"/>
      <c r="B186" s="161"/>
      <c r="C186" s="161"/>
      <c r="D186" s="161"/>
      <c r="E186" s="161"/>
      <c r="F186" s="161"/>
      <c r="G186" s="161"/>
      <c r="H186" s="161"/>
      <c r="I186" s="161"/>
      <c r="J186" s="161"/>
      <c r="K186" s="161"/>
    </row>
    <row r="187" spans="1:11" ht="4.5" customHeight="1">
      <c r="A187" s="6"/>
      <c r="B187" s="34"/>
      <c r="C187" s="35"/>
      <c r="D187" s="35"/>
      <c r="E187" s="34"/>
      <c r="F187" s="34"/>
      <c r="G187" s="34"/>
      <c r="H187" s="34"/>
      <c r="I187" s="34"/>
      <c r="J187" s="34"/>
      <c r="K187" s="34"/>
    </row>
    <row r="188" spans="1:11" s="39" customFormat="1" ht="18" customHeight="1">
      <c r="A188" s="36"/>
      <c r="B188" s="178" t="s">
        <v>459</v>
      </c>
      <c r="C188" s="179"/>
      <c r="D188" s="179"/>
      <c r="E188" s="179"/>
      <c r="F188" s="179"/>
      <c r="G188" s="179"/>
      <c r="H188" s="179"/>
      <c r="I188" s="179"/>
      <c r="J188" s="179"/>
      <c r="K188" s="179"/>
    </row>
    <row r="189" spans="1:11" s="39" customFormat="1" ht="15" customHeight="1">
      <c r="A189" s="36"/>
      <c r="B189" s="180" t="s">
        <v>353</v>
      </c>
      <c r="C189" s="180"/>
      <c r="D189" s="180"/>
      <c r="E189" s="180"/>
      <c r="F189" s="180"/>
      <c r="G189" s="180"/>
      <c r="H189" s="180"/>
      <c r="I189" s="180"/>
      <c r="J189" s="180"/>
      <c r="K189" s="180"/>
    </row>
    <row r="190" spans="1:11" s="39" customFormat="1" ht="15" customHeight="1">
      <c r="A190" s="36"/>
      <c r="B190" s="180" t="s">
        <v>354</v>
      </c>
      <c r="C190" s="180"/>
      <c r="D190" s="180"/>
      <c r="E190" s="180"/>
      <c r="F190" s="180"/>
      <c r="G190" s="180"/>
      <c r="H190" s="180"/>
      <c r="I190" s="180"/>
      <c r="J190" s="180"/>
      <c r="K190" s="180"/>
    </row>
    <row r="191" spans="1:11" s="40" customFormat="1" ht="15" customHeight="1">
      <c r="A191" s="36"/>
      <c r="B191" s="181" t="s">
        <v>355</v>
      </c>
      <c r="C191" s="181"/>
      <c r="D191" s="181"/>
      <c r="E191" s="181"/>
      <c r="F191" s="181"/>
      <c r="G191" s="181"/>
      <c r="H191" s="181"/>
      <c r="I191" s="181"/>
      <c r="J191" s="181"/>
      <c r="K191" s="181"/>
    </row>
  </sheetData>
  <sheetProtection/>
  <mergeCells count="27">
    <mergeCell ref="B188:F188"/>
    <mergeCell ref="G188:K188"/>
    <mergeCell ref="B189:K189"/>
    <mergeCell ref="B190:K190"/>
    <mergeCell ref="B191:K191"/>
    <mergeCell ref="G14:G15"/>
    <mergeCell ref="H14:K14"/>
    <mergeCell ref="B178:E178"/>
    <mergeCell ref="B180:E180"/>
    <mergeCell ref="B182:E182"/>
    <mergeCell ref="B184:K186"/>
    <mergeCell ref="B9:K9"/>
    <mergeCell ref="B10:D10"/>
    <mergeCell ref="F10:H10"/>
    <mergeCell ref="I10:K10"/>
    <mergeCell ref="B12:K12"/>
    <mergeCell ref="B14:B15"/>
    <mergeCell ref="C14:C15"/>
    <mergeCell ref="D14:D15"/>
    <mergeCell ref="E14:E15"/>
    <mergeCell ref="F14:F15"/>
    <mergeCell ref="B2:K2"/>
    <mergeCell ref="B3:K3"/>
    <mergeCell ref="B4:K4"/>
    <mergeCell ref="B5:K5"/>
    <mergeCell ref="B7:K7"/>
    <mergeCell ref="B8:K8"/>
  </mergeCells>
  <printOptions horizontalCentered="1"/>
  <pageMargins left="0.3937007874015748" right="0.1968503937007874" top="0.3937007874015748" bottom="0.3937007874015748" header="0" footer="0.1968503937007874"/>
  <pageSetup orientation="landscape" paperSize="9" scale="76" r:id="rId2"/>
  <headerFooter>
    <oddFooter>&amp;CPágina &amp;P de &amp;N</oddFooter>
  </headerFooter>
  <rowBreaks count="5" manualBreakCount="5">
    <brk id="42" min="1" max="10" man="1"/>
    <brk id="73" min="1" max="10" man="1"/>
    <brk id="104" min="1" max="10" man="1"/>
    <brk id="135" min="1" max="10" man="1"/>
    <brk id="164" min="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showGridLines="0" tabSelected="1" workbookViewId="0" topLeftCell="A13">
      <selection activeCell="C29" sqref="C29"/>
    </sheetView>
  </sheetViews>
  <sheetFormatPr defaultColWidth="11.421875" defaultRowHeight="12.75"/>
  <cols>
    <col min="1" max="1" width="4.7109375" style="43" customWidth="1"/>
    <col min="2" max="2" width="7.7109375" style="43" customWidth="1"/>
    <col min="3" max="3" width="55.7109375" style="43" customWidth="1"/>
    <col min="4" max="4" width="10.7109375" style="44" customWidth="1"/>
    <col min="5" max="5" width="16.7109375" style="43" customWidth="1"/>
    <col min="6" max="6" width="10.7109375" style="44" customWidth="1"/>
    <col min="7" max="7" width="14.7109375" style="44" customWidth="1"/>
    <col min="8" max="8" width="10.7109375" style="44" customWidth="1"/>
    <col min="9" max="9" width="14.7109375" style="44" customWidth="1"/>
    <col min="10" max="10" width="10.7109375" style="44" customWidth="1"/>
    <col min="11" max="11" width="14.7109375" style="44" customWidth="1"/>
    <col min="12" max="12" width="10.7109375" style="44" customWidth="1"/>
    <col min="13" max="14" width="14.7109375" style="44" customWidth="1"/>
    <col min="15" max="16384" width="11.421875" style="43" customWidth="1"/>
  </cols>
  <sheetData>
    <row r="1" ht="18" customHeight="1">
      <c r="A1" s="43" t="s">
        <v>317</v>
      </c>
    </row>
    <row r="2" spans="2:16" ht="18" customHeight="1">
      <c r="B2" s="200" t="s">
        <v>318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2"/>
      <c r="O2" s="44"/>
      <c r="P2" s="44"/>
    </row>
    <row r="3" spans="2:16" ht="18" customHeight="1">
      <c r="B3" s="203" t="s">
        <v>319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5"/>
      <c r="O3" s="44"/>
      <c r="P3" s="44"/>
    </row>
    <row r="4" spans="2:16" ht="18" customHeight="1">
      <c r="B4" s="206" t="s">
        <v>320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8"/>
      <c r="O4" s="44"/>
      <c r="P4" s="44"/>
    </row>
    <row r="5" spans="2:16" ht="18" customHeight="1">
      <c r="B5" s="209" t="s">
        <v>321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1"/>
      <c r="O5" s="44"/>
      <c r="P5" s="44"/>
    </row>
    <row r="6" spans="2:13" ht="4.5" customHeight="1">
      <c r="B6" s="45"/>
      <c r="C6" s="46"/>
      <c r="D6" s="46"/>
      <c r="E6" s="46"/>
      <c r="F6" s="47"/>
      <c r="G6" s="48"/>
      <c r="H6" s="48"/>
      <c r="I6" s="48"/>
      <c r="J6" s="48"/>
      <c r="K6" s="48"/>
      <c r="L6" s="48"/>
      <c r="M6" s="48"/>
    </row>
    <row r="7" spans="2:14" ht="18" customHeight="1">
      <c r="B7" s="194" t="s">
        <v>451</v>
      </c>
      <c r="C7" s="194"/>
      <c r="D7" s="194"/>
      <c r="E7" s="194"/>
      <c r="F7" s="194"/>
      <c r="G7" s="194"/>
      <c r="H7" s="194"/>
      <c r="I7" s="212"/>
      <c r="J7" s="49"/>
      <c r="K7" s="49"/>
      <c r="L7" s="49"/>
      <c r="M7" s="49"/>
      <c r="N7" s="50"/>
    </row>
    <row r="8" spans="2:14" ht="18" customHeight="1">
      <c r="B8" s="212" t="s">
        <v>452</v>
      </c>
      <c r="C8" s="213"/>
      <c r="D8" s="213"/>
      <c r="E8" s="213"/>
      <c r="F8" s="213"/>
      <c r="G8" s="213"/>
      <c r="H8" s="213"/>
      <c r="I8" s="213"/>
      <c r="J8" s="49"/>
      <c r="K8" s="49"/>
      <c r="L8" s="49"/>
      <c r="M8" s="49"/>
      <c r="N8" s="50"/>
    </row>
    <row r="9" spans="2:14" ht="18" customHeight="1">
      <c r="B9" s="193" t="s">
        <v>453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</row>
    <row r="10" spans="2:14" ht="18" customHeight="1">
      <c r="B10" s="194" t="s">
        <v>460</v>
      </c>
      <c r="C10" s="194"/>
      <c r="D10" s="194"/>
      <c r="E10" s="194"/>
      <c r="F10" s="195" t="s">
        <v>454</v>
      </c>
      <c r="G10" s="195"/>
      <c r="H10" s="195"/>
      <c r="I10" s="195" t="s">
        <v>461</v>
      </c>
      <c r="J10" s="195"/>
      <c r="K10" s="195"/>
      <c r="L10" s="196" t="s">
        <v>298</v>
      </c>
      <c r="M10" s="196"/>
      <c r="N10" s="196"/>
    </row>
    <row r="11" spans="2:14" s="51" customFormat="1" ht="4.5" customHeigh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</row>
    <row r="12" spans="2:14" ht="15" customHeight="1">
      <c r="B12" s="197" t="s">
        <v>356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9"/>
    </row>
    <row r="13" spans="2:14" ht="4.5" customHeight="1">
      <c r="B13" s="54"/>
      <c r="C13" s="54"/>
      <c r="D13" s="55"/>
      <c r="E13" s="54"/>
      <c r="F13" s="55"/>
      <c r="G13" s="55"/>
      <c r="H13" s="55"/>
      <c r="I13" s="55"/>
      <c r="J13" s="55"/>
      <c r="K13" s="55"/>
      <c r="L13" s="55"/>
      <c r="M13" s="55"/>
      <c r="N13" s="55"/>
    </row>
    <row r="14" spans="2:14" s="56" customFormat="1" ht="13.5" customHeight="1">
      <c r="B14" s="191" t="s">
        <v>0</v>
      </c>
      <c r="C14" s="191" t="s">
        <v>357</v>
      </c>
      <c r="D14" s="191" t="s">
        <v>358</v>
      </c>
      <c r="E14" s="191" t="s">
        <v>359</v>
      </c>
      <c r="F14" s="189" t="s">
        <v>360</v>
      </c>
      <c r="G14" s="190"/>
      <c r="H14" s="189" t="s">
        <v>361</v>
      </c>
      <c r="I14" s="190"/>
      <c r="J14" s="189" t="s">
        <v>362</v>
      </c>
      <c r="K14" s="190"/>
      <c r="L14" s="189" t="s">
        <v>448</v>
      </c>
      <c r="M14" s="190"/>
      <c r="N14" s="191" t="s">
        <v>14</v>
      </c>
    </row>
    <row r="15" spans="2:14" s="56" customFormat="1" ht="13.5" customHeight="1">
      <c r="B15" s="192"/>
      <c r="C15" s="192"/>
      <c r="D15" s="192"/>
      <c r="E15" s="192"/>
      <c r="F15" s="57" t="s">
        <v>363</v>
      </c>
      <c r="G15" s="57" t="s">
        <v>364</v>
      </c>
      <c r="H15" s="57" t="s">
        <v>363</v>
      </c>
      <c r="I15" s="57" t="s">
        <v>364</v>
      </c>
      <c r="J15" s="57" t="s">
        <v>363</v>
      </c>
      <c r="K15" s="57" t="s">
        <v>364</v>
      </c>
      <c r="L15" s="57" t="s">
        <v>363</v>
      </c>
      <c r="M15" s="57" t="s">
        <v>364</v>
      </c>
      <c r="N15" s="192"/>
    </row>
    <row r="16" spans="2:14" ht="4.5" customHeight="1">
      <c r="B16" s="58"/>
      <c r="C16" s="59"/>
      <c r="D16" s="60"/>
      <c r="E16" s="59"/>
      <c r="F16" s="60"/>
      <c r="G16" s="60"/>
      <c r="H16" s="60"/>
      <c r="I16" s="60"/>
      <c r="J16" s="60"/>
      <c r="K16" s="60"/>
      <c r="L16" s="60"/>
      <c r="M16" s="60"/>
      <c r="N16" s="59"/>
    </row>
    <row r="17" spans="2:15" ht="18" customHeight="1">
      <c r="B17" s="98" t="str">
        <f>'Orçamento Ampliação Manutenção'!B17</f>
        <v>1.00</v>
      </c>
      <c r="C17" s="61" t="str">
        <f>'Orçamento Ampliação Manutenção'!E17</f>
        <v>SERVIÇOS PRELIMINARES</v>
      </c>
      <c r="D17" s="62">
        <f>E17/$E$39*100</f>
        <v>2.902564109865134</v>
      </c>
      <c r="E17" s="62">
        <f>'Orçamento Ampliação Manutenção'!J17</f>
        <v>17979.977</v>
      </c>
      <c r="F17" s="63">
        <v>100</v>
      </c>
      <c r="G17" s="63">
        <f>F17*E17/100</f>
        <v>17979.977</v>
      </c>
      <c r="H17" s="63"/>
      <c r="I17" s="63">
        <f>H17*E17/100</f>
        <v>0</v>
      </c>
      <c r="J17" s="63"/>
      <c r="K17" s="63">
        <f>J17*E17/100</f>
        <v>0</v>
      </c>
      <c r="L17" s="63"/>
      <c r="M17" s="63">
        <f aca="true" t="shared" si="0" ref="M17:M33">L17*E17/100</f>
        <v>0</v>
      </c>
      <c r="N17" s="64">
        <f>G17+I17+K17+M17</f>
        <v>17979.977</v>
      </c>
      <c r="O17" s="65">
        <f>F17+H17+J17+L17</f>
        <v>100</v>
      </c>
    </row>
    <row r="18" spans="2:15" ht="18" customHeight="1">
      <c r="B18" s="98" t="str">
        <f>'Orçamento Ampliação Manutenção'!B32</f>
        <v>2.00</v>
      </c>
      <c r="C18" s="61" t="str">
        <f>'Orçamento Ampliação Manutenção'!E32</f>
        <v>INSTALAÇÃO DO CANTEIRO DE OBRAS</v>
      </c>
      <c r="D18" s="62">
        <f aca="true" t="shared" si="1" ref="D18:D37">E18/$E$39*100</f>
        <v>1.5222015374057785</v>
      </c>
      <c r="E18" s="62">
        <f>'Orçamento Ampliação Manutenção'!J32</f>
        <v>9429.300299999999</v>
      </c>
      <c r="F18" s="63">
        <v>100</v>
      </c>
      <c r="G18" s="63">
        <f>F18*E18/100</f>
        <v>9429.300299999999</v>
      </c>
      <c r="H18" s="63"/>
      <c r="I18" s="63">
        <f aca="true" t="shared" si="2" ref="I18:I33">H18*E18/100</f>
        <v>0</v>
      </c>
      <c r="J18" s="63"/>
      <c r="K18" s="63">
        <f aca="true" t="shared" si="3" ref="K18:K33">J18*E18/100</f>
        <v>0</v>
      </c>
      <c r="L18" s="63"/>
      <c r="M18" s="63">
        <f t="shared" si="0"/>
        <v>0</v>
      </c>
      <c r="N18" s="64">
        <f aca="true" t="shared" si="4" ref="N18:N33">G18+I18+K18+M18</f>
        <v>9429.300299999999</v>
      </c>
      <c r="O18" s="65">
        <f aca="true" t="shared" si="5" ref="O18:O37">F18+H18+J18+L18</f>
        <v>100</v>
      </c>
    </row>
    <row r="19" spans="2:15" ht="18" customHeight="1">
      <c r="B19" s="98" t="str">
        <f>'Orçamento Ampliação Manutenção'!B35</f>
        <v>3.00</v>
      </c>
      <c r="C19" s="61" t="str">
        <f>'Orçamento Ampliação Manutenção'!E35</f>
        <v>MOVIMENTO DE TERRA</v>
      </c>
      <c r="D19" s="62">
        <f t="shared" si="1"/>
        <v>2.379685856272737</v>
      </c>
      <c r="E19" s="62">
        <f>'Orçamento Ampliação Manutenção'!J35</f>
        <v>14740.9998</v>
      </c>
      <c r="F19" s="63">
        <v>100</v>
      </c>
      <c r="G19" s="63">
        <f>F19*E19/100</f>
        <v>14740.9998</v>
      </c>
      <c r="H19" s="63"/>
      <c r="I19" s="63">
        <f>H19*E19/100</f>
        <v>0</v>
      </c>
      <c r="J19" s="63"/>
      <c r="K19" s="63">
        <f t="shared" si="3"/>
        <v>0</v>
      </c>
      <c r="L19" s="63"/>
      <c r="M19" s="63">
        <f t="shared" si="0"/>
        <v>0</v>
      </c>
      <c r="N19" s="64">
        <f t="shared" si="4"/>
        <v>14740.9998</v>
      </c>
      <c r="O19" s="65">
        <f t="shared" si="5"/>
        <v>100</v>
      </c>
    </row>
    <row r="20" spans="2:15" ht="18" customHeight="1">
      <c r="B20" s="98" t="str">
        <f>'Orçamento Ampliação Manutenção'!B40</f>
        <v>4.00</v>
      </c>
      <c r="C20" s="61" t="str">
        <f>'Orçamento Ampliação Manutenção'!E40</f>
        <v>FUNDAÇÃO</v>
      </c>
      <c r="D20" s="62">
        <f t="shared" si="1"/>
        <v>4.319814267380859</v>
      </c>
      <c r="E20" s="62">
        <f>'Orçamento Ampliação Manutenção'!J40</f>
        <v>26759.154400000003</v>
      </c>
      <c r="F20" s="63">
        <v>100</v>
      </c>
      <c r="G20" s="63">
        <f aca="true" t="shared" si="6" ref="G20:G33">F20*E20/100</f>
        <v>26759.154400000003</v>
      </c>
      <c r="H20" s="63"/>
      <c r="I20" s="63">
        <f t="shared" si="2"/>
        <v>0</v>
      </c>
      <c r="J20" s="63"/>
      <c r="K20" s="63">
        <f t="shared" si="3"/>
        <v>0</v>
      </c>
      <c r="L20" s="63"/>
      <c r="M20" s="63">
        <f t="shared" si="0"/>
        <v>0</v>
      </c>
      <c r="N20" s="64">
        <f t="shared" si="4"/>
        <v>26759.154400000003</v>
      </c>
      <c r="O20" s="65">
        <f t="shared" si="5"/>
        <v>100</v>
      </c>
    </row>
    <row r="21" spans="2:15" ht="18" customHeight="1">
      <c r="B21" s="98" t="str">
        <f>'Orçamento Ampliação Manutenção'!B44</f>
        <v>5.00</v>
      </c>
      <c r="C21" s="61" t="str">
        <f>'Orçamento Ampliação Manutenção'!E44</f>
        <v>INFRAESTRUTURA</v>
      </c>
      <c r="D21" s="62">
        <f t="shared" si="1"/>
        <v>8.582619067778392</v>
      </c>
      <c r="E21" s="62">
        <f>'Orçamento Ampliação Manutenção'!J44</f>
        <v>53165.1628</v>
      </c>
      <c r="F21" s="63">
        <v>100</v>
      </c>
      <c r="G21" s="63">
        <f t="shared" si="6"/>
        <v>53165.162800000006</v>
      </c>
      <c r="H21" s="63"/>
      <c r="I21" s="63">
        <f t="shared" si="2"/>
        <v>0</v>
      </c>
      <c r="J21" s="63"/>
      <c r="K21" s="63">
        <f t="shared" si="3"/>
        <v>0</v>
      </c>
      <c r="L21" s="63"/>
      <c r="M21" s="63">
        <f t="shared" si="0"/>
        <v>0</v>
      </c>
      <c r="N21" s="64">
        <f t="shared" si="4"/>
        <v>53165.162800000006</v>
      </c>
      <c r="O21" s="65">
        <f t="shared" si="5"/>
        <v>100</v>
      </c>
    </row>
    <row r="22" spans="2:15" ht="18" customHeight="1">
      <c r="B22" s="98" t="str">
        <f>'Orçamento Ampliação Manutenção'!B48</f>
        <v>6.00</v>
      </c>
      <c r="C22" s="61" t="str">
        <f>'Orçamento Ampliação Manutenção'!E48</f>
        <v>SUPERESTRUTURA</v>
      </c>
      <c r="D22" s="62">
        <f t="shared" si="1"/>
        <v>11.780725038717563</v>
      </c>
      <c r="E22" s="62">
        <f>'Orçamento Ampliação Manutenção'!J48</f>
        <v>72975.87830000001</v>
      </c>
      <c r="F22" s="63">
        <v>50</v>
      </c>
      <c r="G22" s="63">
        <f>F22*E22/100</f>
        <v>36487.939150000006</v>
      </c>
      <c r="H22" s="63">
        <v>50</v>
      </c>
      <c r="I22" s="63">
        <f>H22*E22/100</f>
        <v>36487.939150000006</v>
      </c>
      <c r="J22" s="63"/>
      <c r="K22" s="63">
        <f t="shared" si="3"/>
        <v>0</v>
      </c>
      <c r="L22" s="63"/>
      <c r="M22" s="63">
        <f t="shared" si="0"/>
        <v>0</v>
      </c>
      <c r="N22" s="64">
        <f t="shared" si="4"/>
        <v>72975.87830000001</v>
      </c>
      <c r="O22" s="65">
        <f t="shared" si="5"/>
        <v>100</v>
      </c>
    </row>
    <row r="23" spans="2:15" ht="18" customHeight="1">
      <c r="B23" s="98" t="str">
        <f>'Orçamento Ampliação Manutenção'!B53</f>
        <v>7.00</v>
      </c>
      <c r="C23" s="61" t="str">
        <f>'Orçamento Ampliação Manutenção'!E53</f>
        <v>PAREDES E PAINÉIS</v>
      </c>
      <c r="D23" s="62">
        <f t="shared" si="1"/>
        <v>7.070201896012263</v>
      </c>
      <c r="E23" s="62">
        <f>'Orçamento Ampliação Manutenção'!J53</f>
        <v>43796.471900000004</v>
      </c>
      <c r="F23" s="63"/>
      <c r="G23" s="63">
        <f t="shared" si="6"/>
        <v>0</v>
      </c>
      <c r="H23" s="63">
        <v>75</v>
      </c>
      <c r="I23" s="63">
        <f t="shared" si="2"/>
        <v>32847.353925</v>
      </c>
      <c r="J23" s="63">
        <v>25</v>
      </c>
      <c r="K23" s="63">
        <f t="shared" si="3"/>
        <v>10949.117975000001</v>
      </c>
      <c r="L23" s="63"/>
      <c r="M23" s="63">
        <f t="shared" si="0"/>
        <v>0</v>
      </c>
      <c r="N23" s="64">
        <f t="shared" si="4"/>
        <v>43796.471900000004</v>
      </c>
      <c r="O23" s="65">
        <f t="shared" si="5"/>
        <v>100</v>
      </c>
    </row>
    <row r="24" spans="2:15" ht="18" customHeight="1">
      <c r="B24" s="98" t="str">
        <f>'Orçamento Ampliação Manutenção'!B57</f>
        <v>8.00</v>
      </c>
      <c r="C24" s="61" t="str">
        <f>'Orçamento Ampliação Manutenção'!E57</f>
        <v>IMPERMEABILIZAÇÃO E PROTEÇÃO</v>
      </c>
      <c r="D24" s="62">
        <f t="shared" si="1"/>
        <v>3.973391441688058</v>
      </c>
      <c r="E24" s="62">
        <f>'Orçamento Ampliação Manutenção'!J57</f>
        <v>24613.232999999997</v>
      </c>
      <c r="F24" s="63"/>
      <c r="G24" s="63">
        <f t="shared" si="6"/>
        <v>0</v>
      </c>
      <c r="H24" s="63">
        <v>75</v>
      </c>
      <c r="I24" s="63">
        <f t="shared" si="2"/>
        <v>18459.924749999995</v>
      </c>
      <c r="J24" s="63">
        <v>25</v>
      </c>
      <c r="K24" s="63">
        <f t="shared" si="3"/>
        <v>6153.308249999999</v>
      </c>
      <c r="L24" s="63"/>
      <c r="M24" s="63">
        <f t="shared" si="0"/>
        <v>0</v>
      </c>
      <c r="N24" s="64">
        <f t="shared" si="4"/>
        <v>24613.232999999993</v>
      </c>
      <c r="O24" s="65">
        <f t="shared" si="5"/>
        <v>100</v>
      </c>
    </row>
    <row r="25" spans="2:15" ht="18" customHeight="1">
      <c r="B25" s="98" t="str">
        <f>'Orçamento Ampliação Manutenção'!B61</f>
        <v>9.00</v>
      </c>
      <c r="C25" s="61" t="str">
        <f>'Orçamento Ampliação Manutenção'!E61</f>
        <v>COBERTURA</v>
      </c>
      <c r="D25" s="62">
        <f t="shared" si="1"/>
        <v>5.231151232059472</v>
      </c>
      <c r="E25" s="62">
        <f>'Orçamento Ampliação Manutenção'!J61</f>
        <v>32404.444923809526</v>
      </c>
      <c r="F25" s="63"/>
      <c r="G25" s="63">
        <f t="shared" si="6"/>
        <v>0</v>
      </c>
      <c r="H25" s="63">
        <v>50</v>
      </c>
      <c r="I25" s="63">
        <f t="shared" si="2"/>
        <v>16202.222461904763</v>
      </c>
      <c r="J25" s="63">
        <v>50</v>
      </c>
      <c r="K25" s="63">
        <f t="shared" si="3"/>
        <v>16202.222461904763</v>
      </c>
      <c r="L25" s="63"/>
      <c r="M25" s="63">
        <f t="shared" si="0"/>
        <v>0</v>
      </c>
      <c r="N25" s="64">
        <f t="shared" si="4"/>
        <v>32404.444923809526</v>
      </c>
      <c r="O25" s="65">
        <f t="shared" si="5"/>
        <v>100</v>
      </c>
    </row>
    <row r="26" spans="2:15" ht="18" customHeight="1">
      <c r="B26" s="98" t="str">
        <f>'Orçamento Ampliação Manutenção'!B66</f>
        <v>10.00</v>
      </c>
      <c r="C26" s="61" t="str">
        <f>'Orçamento Ampliação Manutenção'!E66</f>
        <v>INSTALAÇÕES ELÉTRICAS E TELEFÔNICAS</v>
      </c>
      <c r="D26" s="62">
        <f t="shared" si="1"/>
        <v>8.0351940015141</v>
      </c>
      <c r="E26" s="62">
        <f>'Orçamento Ampliação Manutenção'!J66</f>
        <v>49774.130000000005</v>
      </c>
      <c r="F26" s="63"/>
      <c r="G26" s="63">
        <f t="shared" si="6"/>
        <v>0</v>
      </c>
      <c r="H26" s="63">
        <v>25</v>
      </c>
      <c r="I26" s="63">
        <f t="shared" si="2"/>
        <v>12443.5325</v>
      </c>
      <c r="J26" s="63">
        <v>25</v>
      </c>
      <c r="K26" s="63">
        <f t="shared" si="3"/>
        <v>12443.5325</v>
      </c>
      <c r="L26" s="63">
        <v>50</v>
      </c>
      <c r="M26" s="63">
        <f t="shared" si="0"/>
        <v>24887.065</v>
      </c>
      <c r="N26" s="64">
        <f t="shared" si="4"/>
        <v>49774.13</v>
      </c>
      <c r="O26" s="65">
        <f t="shared" si="5"/>
        <v>100</v>
      </c>
    </row>
    <row r="27" spans="2:15" ht="18" customHeight="1">
      <c r="B27" s="98" t="str">
        <f>'Orçamento Ampliação Manutenção'!B86</f>
        <v>11.00</v>
      </c>
      <c r="C27" s="61" t="str">
        <f>'Orçamento Ampliação Manutenção'!E86</f>
        <v>INSTALAÇÕES HIDRÁULICAS, SANITÁRIAS E INCÊNDIO</v>
      </c>
      <c r="D27" s="62">
        <f t="shared" si="1"/>
        <v>2.105189823548193</v>
      </c>
      <c r="E27" s="62">
        <f>'Orçamento Ampliação Manutenção'!J86</f>
        <v>13040.630000000001</v>
      </c>
      <c r="F27" s="63"/>
      <c r="G27" s="63">
        <f t="shared" si="6"/>
        <v>0</v>
      </c>
      <c r="H27" s="63"/>
      <c r="I27" s="63">
        <f t="shared" si="2"/>
        <v>0</v>
      </c>
      <c r="J27" s="63"/>
      <c r="K27" s="63">
        <f t="shared" si="3"/>
        <v>0</v>
      </c>
      <c r="L27" s="63">
        <v>100</v>
      </c>
      <c r="M27" s="63">
        <f t="shared" si="0"/>
        <v>13040.63</v>
      </c>
      <c r="N27" s="64">
        <f t="shared" si="4"/>
        <v>13040.63</v>
      </c>
      <c r="O27" s="65">
        <f t="shared" si="5"/>
        <v>100</v>
      </c>
    </row>
    <row r="28" spans="2:15" ht="18" customHeight="1">
      <c r="B28" s="98" t="str">
        <f>'Orçamento Ampliação Manutenção'!B98</f>
        <v>12.00</v>
      </c>
      <c r="C28" s="61" t="str">
        <f>'Orçamento Ampliação Manutenção'!E98</f>
        <v>METAIS E ACESSÓRIOS</v>
      </c>
      <c r="D28" s="62">
        <f t="shared" si="1"/>
        <v>2.1284875311708173</v>
      </c>
      <c r="E28" s="62">
        <f>'Orçamento Ampliação Manutenção'!J98</f>
        <v>13184.948000000002</v>
      </c>
      <c r="F28" s="63"/>
      <c r="G28" s="63">
        <f t="shared" si="6"/>
        <v>0</v>
      </c>
      <c r="H28" s="63">
        <v>25</v>
      </c>
      <c r="I28" s="63">
        <f t="shared" si="2"/>
        <v>3296.2370000000005</v>
      </c>
      <c r="J28" s="63">
        <v>40</v>
      </c>
      <c r="K28" s="63">
        <f t="shared" si="3"/>
        <v>5273.979200000001</v>
      </c>
      <c r="L28" s="63">
        <v>35</v>
      </c>
      <c r="M28" s="63">
        <f t="shared" si="0"/>
        <v>4614.7318000000005</v>
      </c>
      <c r="N28" s="64">
        <f t="shared" si="4"/>
        <v>13184.948</v>
      </c>
      <c r="O28" s="65">
        <f t="shared" si="5"/>
        <v>100</v>
      </c>
    </row>
    <row r="29" spans="2:15" ht="18" customHeight="1">
      <c r="B29" s="98" t="str">
        <f>'Orçamento Ampliação Manutenção'!B119</f>
        <v>13.00</v>
      </c>
      <c r="C29" s="61" t="str">
        <f>'Orçamento Ampliação Manutenção'!E119</f>
        <v>REVESTIMENTO INTERNO</v>
      </c>
      <c r="D29" s="62">
        <f t="shared" si="1"/>
        <v>13.396440607863774</v>
      </c>
      <c r="E29" s="62">
        <f>'Orçamento Ampliação Manutenção'!J119</f>
        <v>82984.452675</v>
      </c>
      <c r="F29" s="63"/>
      <c r="G29" s="63">
        <f t="shared" si="6"/>
        <v>0</v>
      </c>
      <c r="H29" s="63">
        <v>25</v>
      </c>
      <c r="I29" s="63">
        <f t="shared" si="2"/>
        <v>20746.11316875</v>
      </c>
      <c r="J29" s="63">
        <v>40</v>
      </c>
      <c r="K29" s="63">
        <f t="shared" si="3"/>
        <v>33193.78107</v>
      </c>
      <c r="L29" s="63">
        <v>35</v>
      </c>
      <c r="M29" s="63">
        <f t="shared" si="0"/>
        <v>29044.558436249998</v>
      </c>
      <c r="N29" s="64">
        <f t="shared" si="4"/>
        <v>82984.452675</v>
      </c>
      <c r="O29" s="65">
        <f t="shared" si="5"/>
        <v>100</v>
      </c>
    </row>
    <row r="30" spans="2:15" ht="18" customHeight="1">
      <c r="B30" s="98" t="str">
        <f>'Orçamento Ampliação Manutenção'!B133</f>
        <v>14.00</v>
      </c>
      <c r="C30" s="61" t="str">
        <f>'Orçamento Ampliação Manutenção'!E133</f>
        <v>REVESTIMENTO EXTERNO</v>
      </c>
      <c r="D30" s="62">
        <f t="shared" si="1"/>
        <v>3.2265949001266123</v>
      </c>
      <c r="E30" s="62">
        <f>'Orçamento Ampliação Manutenção'!J133</f>
        <v>19987.1906</v>
      </c>
      <c r="F30" s="63"/>
      <c r="G30" s="63">
        <f t="shared" si="6"/>
        <v>0</v>
      </c>
      <c r="H30" s="63">
        <v>25</v>
      </c>
      <c r="I30" s="63">
        <f t="shared" si="2"/>
        <v>4996.79765</v>
      </c>
      <c r="J30" s="63">
        <v>40</v>
      </c>
      <c r="K30" s="63">
        <f t="shared" si="3"/>
        <v>7994.8762400000005</v>
      </c>
      <c r="L30" s="63">
        <v>35</v>
      </c>
      <c r="M30" s="63">
        <f t="shared" si="0"/>
        <v>6995.516710000001</v>
      </c>
      <c r="N30" s="64">
        <f t="shared" si="4"/>
        <v>19987.1906</v>
      </c>
      <c r="O30" s="65">
        <f t="shared" si="5"/>
        <v>100</v>
      </c>
    </row>
    <row r="31" spans="2:15" ht="18" customHeight="1">
      <c r="B31" s="98" t="str">
        <f>'Orçamento Ampliação Manutenção'!B138</f>
        <v>15.00</v>
      </c>
      <c r="C31" s="61" t="str">
        <f>'Orçamento Ampliação Manutenção'!E138</f>
        <v>PISOS INTERNOS</v>
      </c>
      <c r="D31" s="62">
        <f t="shared" si="1"/>
        <v>7.052522142311678</v>
      </c>
      <c r="E31" s="62">
        <f>'Orçamento Ampliação Manutenção'!J138</f>
        <v>43686.954399999995</v>
      </c>
      <c r="F31" s="63"/>
      <c r="G31" s="63">
        <f t="shared" si="6"/>
        <v>0</v>
      </c>
      <c r="H31" s="63"/>
      <c r="I31" s="63">
        <f t="shared" si="2"/>
        <v>0</v>
      </c>
      <c r="J31" s="63">
        <v>50</v>
      </c>
      <c r="K31" s="63">
        <f t="shared" si="3"/>
        <v>21843.477199999998</v>
      </c>
      <c r="L31" s="63">
        <v>50</v>
      </c>
      <c r="M31" s="63">
        <f t="shared" si="0"/>
        <v>21843.477199999998</v>
      </c>
      <c r="N31" s="64">
        <f t="shared" si="4"/>
        <v>43686.954399999995</v>
      </c>
      <c r="O31" s="65">
        <f t="shared" si="5"/>
        <v>100</v>
      </c>
    </row>
    <row r="32" spans="2:15" ht="18" customHeight="1">
      <c r="B32" s="98" t="str">
        <f>'Orçamento Ampliação Manutenção'!B145</f>
        <v>16.00</v>
      </c>
      <c r="C32" s="61" t="str">
        <f>'Orçamento Ampliação Manutenção'!E145</f>
        <v>ESQUADRIAS EM MADEIRA</v>
      </c>
      <c r="D32" s="62">
        <f t="shared" si="1"/>
        <v>2.2275139532828026</v>
      </c>
      <c r="E32" s="62">
        <f>'Orçamento Ampliação Manutenção'!J145</f>
        <v>13798.36866</v>
      </c>
      <c r="F32" s="63"/>
      <c r="G32" s="63">
        <f t="shared" si="6"/>
        <v>0</v>
      </c>
      <c r="H32" s="63"/>
      <c r="I32" s="63">
        <f t="shared" si="2"/>
        <v>0</v>
      </c>
      <c r="J32" s="63">
        <v>50</v>
      </c>
      <c r="K32" s="63">
        <f t="shared" si="3"/>
        <v>6899.18433</v>
      </c>
      <c r="L32" s="63">
        <v>50</v>
      </c>
      <c r="M32" s="63">
        <f t="shared" si="0"/>
        <v>6899.18433</v>
      </c>
      <c r="N32" s="64">
        <f t="shared" si="4"/>
        <v>13798.36866</v>
      </c>
      <c r="O32" s="65">
        <f t="shared" si="5"/>
        <v>100</v>
      </c>
    </row>
    <row r="33" spans="2:15" ht="18" customHeight="1">
      <c r="B33" s="98" t="str">
        <f>'Orçamento Ampliação Manutenção'!B150</f>
        <v>17.00</v>
      </c>
      <c r="C33" s="61" t="str">
        <f>'Orçamento Ampliação Manutenção'!E150</f>
        <v>ESQUADRIAS METÁLICAS</v>
      </c>
      <c r="D33" s="62">
        <f t="shared" si="1"/>
        <v>3.6696059651309185</v>
      </c>
      <c r="E33" s="62">
        <f>'Orçamento Ampliação Manutenção'!J150</f>
        <v>22731.429299999996</v>
      </c>
      <c r="F33" s="63"/>
      <c r="G33" s="63">
        <f t="shared" si="6"/>
        <v>0</v>
      </c>
      <c r="H33" s="63"/>
      <c r="I33" s="63">
        <f t="shared" si="2"/>
        <v>0</v>
      </c>
      <c r="J33" s="63">
        <v>50</v>
      </c>
      <c r="K33" s="63">
        <f t="shared" si="3"/>
        <v>11365.714649999998</v>
      </c>
      <c r="L33" s="63">
        <v>50</v>
      </c>
      <c r="M33" s="63">
        <f t="shared" si="0"/>
        <v>11365.714649999998</v>
      </c>
      <c r="N33" s="64">
        <f t="shared" si="4"/>
        <v>22731.429299999996</v>
      </c>
      <c r="O33" s="65">
        <f t="shared" si="5"/>
        <v>100</v>
      </c>
    </row>
    <row r="34" spans="2:15" ht="18" customHeight="1">
      <c r="B34" s="98" t="str">
        <f>'Orçamento Ampliação Manutenção'!B157</f>
        <v>18.00</v>
      </c>
      <c r="C34" s="61" t="str">
        <f>'Orçamento Ampliação Manutenção'!E157</f>
        <v>VIDROS E SIMILARES</v>
      </c>
      <c r="D34" s="62">
        <f t="shared" si="1"/>
        <v>0.9148238359011043</v>
      </c>
      <c r="E34" s="62">
        <f>'Orçamento Ampliação Manutenção'!J157</f>
        <v>5666.89</v>
      </c>
      <c r="F34" s="63"/>
      <c r="G34" s="63">
        <f>F34*E34/100</f>
        <v>0</v>
      </c>
      <c r="H34" s="63"/>
      <c r="I34" s="63">
        <f>H34*E34/100</f>
        <v>0</v>
      </c>
      <c r="J34" s="63">
        <v>20</v>
      </c>
      <c r="K34" s="63">
        <f>J34*E34/100</f>
        <v>1133.378</v>
      </c>
      <c r="L34" s="63">
        <v>80</v>
      </c>
      <c r="M34" s="63">
        <f>L34*E34/100</f>
        <v>4533.512</v>
      </c>
      <c r="N34" s="64">
        <f>G34+I34+K34+M34</f>
        <v>5666.889999999999</v>
      </c>
      <c r="O34" s="65">
        <f t="shared" si="5"/>
        <v>100</v>
      </c>
    </row>
    <row r="35" spans="2:15" ht="18" customHeight="1">
      <c r="B35" s="96" t="str">
        <f>'Orçamento Ampliação Manutenção'!B160</f>
        <v>19.00</v>
      </c>
      <c r="C35" s="61" t="str">
        <f>'Orçamento Ampliação Manutenção'!E160</f>
        <v>PINTURA</v>
      </c>
      <c r="D35" s="62">
        <f t="shared" si="1"/>
        <v>5.431627438906858</v>
      </c>
      <c r="E35" s="62">
        <f>'Orçamento Ampliação Manutenção'!J160</f>
        <v>33646.2978</v>
      </c>
      <c r="F35" s="63"/>
      <c r="G35" s="63">
        <f>F35*E35/100</f>
        <v>0</v>
      </c>
      <c r="H35" s="63">
        <v>25</v>
      </c>
      <c r="I35" s="63">
        <f>H35*E35/100</f>
        <v>8411.57445</v>
      </c>
      <c r="J35" s="63">
        <v>40</v>
      </c>
      <c r="K35" s="63">
        <f>J35*E35/100</f>
        <v>13458.51912</v>
      </c>
      <c r="L35" s="63">
        <v>35</v>
      </c>
      <c r="M35" s="63">
        <f>L35*E35/100</f>
        <v>11776.20423</v>
      </c>
      <c r="N35" s="64">
        <f>G35+I35+K35+M35</f>
        <v>33646.2978</v>
      </c>
      <c r="O35" s="65">
        <f t="shared" si="5"/>
        <v>100</v>
      </c>
    </row>
    <row r="36" spans="2:15" ht="18" customHeight="1">
      <c r="B36" s="98" t="str">
        <f>'Orçamento Ampliação Manutenção'!B167</f>
        <v>20.00</v>
      </c>
      <c r="C36" s="61" t="str">
        <f>'Orçamento Ampliação Manutenção'!E167</f>
        <v>SERVIÇOS COMPLEMENTARES</v>
      </c>
      <c r="D36" s="62">
        <f t="shared" si="1"/>
        <v>3.9211219745052825</v>
      </c>
      <c r="E36" s="62">
        <f>'Orçamento Ampliação Manutenção'!J167</f>
        <v>24289.448999999997</v>
      </c>
      <c r="F36" s="63"/>
      <c r="G36" s="63">
        <f>F36*E36/100</f>
        <v>0</v>
      </c>
      <c r="H36" s="63">
        <v>25</v>
      </c>
      <c r="I36" s="63">
        <f>H36*E36/100</f>
        <v>6072.36225</v>
      </c>
      <c r="J36" s="63">
        <v>40</v>
      </c>
      <c r="K36" s="63">
        <f>J36*E36/100</f>
        <v>9715.779599999998</v>
      </c>
      <c r="L36" s="63">
        <v>35</v>
      </c>
      <c r="M36" s="63">
        <f>L36*E36/100</f>
        <v>8501.307149999999</v>
      </c>
      <c r="N36" s="64">
        <f>G36+I36+K36+M36</f>
        <v>24289.448999999997</v>
      </c>
      <c r="O36" s="65">
        <f t="shared" si="5"/>
        <v>100</v>
      </c>
    </row>
    <row r="37" spans="2:15" ht="18" customHeight="1">
      <c r="B37" s="98" t="str">
        <f>'Orçamento Ampliação Manutenção'!B175</f>
        <v>21.00</v>
      </c>
      <c r="C37" s="61" t="str">
        <f>'Orçamento Ampliação Manutenção'!E175</f>
        <v>LIMPEZA </v>
      </c>
      <c r="D37" s="62">
        <f t="shared" si="1"/>
        <v>0.12852337855760482</v>
      </c>
      <c r="E37" s="62">
        <f>'Orçamento Ampliação Manutenção'!J175</f>
        <v>796.14</v>
      </c>
      <c r="F37" s="63"/>
      <c r="G37" s="63">
        <f>F37*E37/100</f>
        <v>0</v>
      </c>
      <c r="H37" s="63">
        <v>25</v>
      </c>
      <c r="I37" s="63">
        <f>H37*E37/100</f>
        <v>199.035</v>
      </c>
      <c r="J37" s="63">
        <v>40</v>
      </c>
      <c r="K37" s="63">
        <f>J37*E37/100</f>
        <v>318.45599999999996</v>
      </c>
      <c r="L37" s="63">
        <v>35</v>
      </c>
      <c r="M37" s="63">
        <f>L37*E37/100</f>
        <v>278.649</v>
      </c>
      <c r="N37" s="64">
        <f>G37+I37+K37+M37</f>
        <v>796.14</v>
      </c>
      <c r="O37" s="65">
        <f t="shared" si="5"/>
        <v>100</v>
      </c>
    </row>
    <row r="38" spans="2:15" s="51" customFormat="1" ht="4.5" customHeight="1">
      <c r="B38" s="66"/>
      <c r="C38" s="67"/>
      <c r="D38" s="68"/>
      <c r="E38" s="68"/>
      <c r="F38" s="69"/>
      <c r="G38" s="69"/>
      <c r="H38" s="69"/>
      <c r="I38" s="69"/>
      <c r="J38" s="69"/>
      <c r="K38" s="69"/>
      <c r="L38" s="69"/>
      <c r="M38" s="69"/>
      <c r="N38" s="70"/>
      <c r="O38" s="97"/>
    </row>
    <row r="39" spans="2:15" s="56" customFormat="1" ht="18" customHeight="1">
      <c r="B39" s="71" t="s">
        <v>365</v>
      </c>
      <c r="C39" s="72"/>
      <c r="D39" s="73"/>
      <c r="E39" s="74">
        <f>SUM(E17:E37)</f>
        <v>619451.5028588095</v>
      </c>
      <c r="F39" s="75"/>
      <c r="G39" s="74">
        <f>SUM(G17:G37)</f>
        <v>158562.53345000002</v>
      </c>
      <c r="H39" s="75"/>
      <c r="I39" s="74">
        <f>SUM(I17:I37)</f>
        <v>160163.09230565475</v>
      </c>
      <c r="J39" s="75"/>
      <c r="K39" s="74">
        <f>SUM(K17:K37)</f>
        <v>156945.32659690478</v>
      </c>
      <c r="L39" s="75"/>
      <c r="M39" s="74">
        <f>SUM(M17:M37)</f>
        <v>143780.55050625</v>
      </c>
      <c r="N39" s="75">
        <f>G39+I39+K39+M39</f>
        <v>619451.5028588095</v>
      </c>
      <c r="O39" s="65"/>
    </row>
    <row r="40" spans="2:15" s="56" customFormat="1" ht="18" customHeight="1">
      <c r="B40" s="71" t="s">
        <v>462</v>
      </c>
      <c r="C40" s="72"/>
      <c r="D40" s="73"/>
      <c r="E40" s="74">
        <f>E39*0.2493</f>
        <v>154429.25966270122</v>
      </c>
      <c r="F40" s="75"/>
      <c r="G40" s="74">
        <f>G39*0.2493</f>
        <v>39529.639589085</v>
      </c>
      <c r="H40" s="75"/>
      <c r="I40" s="74">
        <f>I39*0.2493</f>
        <v>39928.65891179973</v>
      </c>
      <c r="J40" s="75"/>
      <c r="K40" s="74">
        <f>K39*0.2493</f>
        <v>39126.46992060836</v>
      </c>
      <c r="L40" s="75"/>
      <c r="M40" s="74">
        <f>M39*0.2493</f>
        <v>35844.491241208125</v>
      </c>
      <c r="N40" s="75">
        <f>G40+I40+K40+M40</f>
        <v>154429.25966270122</v>
      </c>
      <c r="O40" s="65"/>
    </row>
    <row r="41" spans="2:14" s="56" customFormat="1" ht="18" customHeight="1">
      <c r="B41" s="71" t="s">
        <v>366</v>
      </c>
      <c r="C41" s="72"/>
      <c r="D41" s="73"/>
      <c r="E41" s="74">
        <f>SUM(E39:E40)</f>
        <v>773880.7625215107</v>
      </c>
      <c r="F41" s="75"/>
      <c r="G41" s="74">
        <f>SUM(G39:G40)</f>
        <v>198092.17303908503</v>
      </c>
      <c r="H41" s="75"/>
      <c r="I41" s="74">
        <f>SUM(I39:I40)</f>
        <v>200091.75121745447</v>
      </c>
      <c r="J41" s="75"/>
      <c r="K41" s="74">
        <f>SUM(K39:K40)</f>
        <v>196071.79651751314</v>
      </c>
      <c r="L41" s="75"/>
      <c r="M41" s="74">
        <f>SUM(M39:M40)</f>
        <v>179625.04174745813</v>
      </c>
      <c r="N41" s="74">
        <f>SUM(N39:N40)</f>
        <v>773880.7625215107</v>
      </c>
    </row>
    <row r="42" spans="2:14" s="79" customFormat="1" ht="4.5" customHeight="1">
      <c r="B42" s="72"/>
      <c r="C42" s="72"/>
      <c r="D42" s="76"/>
      <c r="E42" s="77"/>
      <c r="F42" s="78"/>
      <c r="G42" s="77"/>
      <c r="H42" s="78"/>
      <c r="I42" s="77"/>
      <c r="J42" s="78"/>
      <c r="K42" s="77"/>
      <c r="L42" s="78"/>
      <c r="M42" s="77"/>
      <c r="N42" s="78"/>
    </row>
    <row r="43" spans="2:14" s="56" customFormat="1" ht="18" customHeight="1">
      <c r="B43" s="71" t="s">
        <v>367</v>
      </c>
      <c r="C43" s="72"/>
      <c r="D43" s="80">
        <f>SUM(D17:D39)</f>
        <v>100</v>
      </c>
      <c r="E43" s="81"/>
      <c r="F43" s="82">
        <f>G39/$E$39</f>
        <v>0.2559724735806168</v>
      </c>
      <c r="G43" s="82"/>
      <c r="H43" s="82">
        <f>I39/$E$39</f>
        <v>0.25855630596825013</v>
      </c>
      <c r="I43" s="82"/>
      <c r="J43" s="82">
        <f>K39/$E$39</f>
        <v>0.25336176580828645</v>
      </c>
      <c r="K43" s="82"/>
      <c r="L43" s="82">
        <f>M39/$E$39</f>
        <v>0.23210945464284657</v>
      </c>
      <c r="M43" s="82"/>
      <c r="N43" s="83">
        <f>SUM(F43:M43)</f>
        <v>1</v>
      </c>
    </row>
    <row r="45" spans="2:14" s="85" customFormat="1" ht="14.25">
      <c r="B45" s="178" t="s">
        <v>459</v>
      </c>
      <c r="C45" s="179"/>
      <c r="D45" s="179"/>
      <c r="E45" s="179"/>
      <c r="F45" s="179"/>
      <c r="G45" s="179"/>
      <c r="H45" s="179"/>
      <c r="I45" s="179"/>
      <c r="J45" s="179"/>
      <c r="K45" s="179"/>
      <c r="L45" s="84"/>
      <c r="M45" s="84"/>
      <c r="N45" s="84"/>
    </row>
    <row r="46" spans="2:14" s="85" customFormat="1" ht="14.25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84"/>
      <c r="M46" s="84"/>
      <c r="N46" s="84"/>
    </row>
    <row r="47" spans="2:14" s="85" customFormat="1" ht="14.25">
      <c r="B47" s="37"/>
      <c r="C47" s="86"/>
      <c r="D47" s="86"/>
      <c r="E47" s="38"/>
      <c r="F47" s="38"/>
      <c r="G47" s="38"/>
      <c r="H47" s="38"/>
      <c r="I47" s="38"/>
      <c r="J47" s="38"/>
      <c r="K47" s="38"/>
      <c r="L47" s="84"/>
      <c r="M47" s="84"/>
      <c r="N47" s="84"/>
    </row>
    <row r="48" spans="2:14" s="85" customFormat="1" ht="14.25">
      <c r="B48" s="180" t="s">
        <v>353</v>
      </c>
      <c r="C48" s="180"/>
      <c r="D48" s="180"/>
      <c r="E48" s="180"/>
      <c r="F48" s="180"/>
      <c r="G48" s="180"/>
      <c r="H48" s="180"/>
      <c r="I48" s="180"/>
      <c r="J48" s="180"/>
      <c r="K48" s="180"/>
      <c r="L48" s="84"/>
      <c r="M48" s="84"/>
      <c r="N48" s="84"/>
    </row>
    <row r="49" spans="2:14" s="85" customFormat="1" ht="14.25">
      <c r="B49" s="180" t="s">
        <v>354</v>
      </c>
      <c r="C49" s="180"/>
      <c r="D49" s="180"/>
      <c r="E49" s="180"/>
      <c r="F49" s="180"/>
      <c r="G49" s="180"/>
      <c r="H49" s="180"/>
      <c r="I49" s="180"/>
      <c r="J49" s="180"/>
      <c r="K49" s="180"/>
      <c r="L49" s="87"/>
      <c r="M49" s="87"/>
      <c r="N49" s="84"/>
    </row>
    <row r="50" spans="2:14" s="85" customFormat="1" ht="12.75">
      <c r="B50" s="181" t="s">
        <v>355</v>
      </c>
      <c r="C50" s="181"/>
      <c r="D50" s="181"/>
      <c r="E50" s="181"/>
      <c r="F50" s="181"/>
      <c r="G50" s="181"/>
      <c r="H50" s="181"/>
      <c r="I50" s="181"/>
      <c r="J50" s="181"/>
      <c r="K50" s="181"/>
      <c r="L50" s="88"/>
      <c r="M50" s="88"/>
      <c r="N50" s="84"/>
    </row>
    <row r="51" spans="2:14" s="85" customFormat="1" ht="14.25">
      <c r="B51" s="89"/>
      <c r="C51" s="89"/>
      <c r="D51" s="89"/>
      <c r="E51" s="89"/>
      <c r="F51" s="84"/>
      <c r="G51" s="84"/>
      <c r="H51" s="84"/>
      <c r="I51" s="84"/>
      <c r="J51" s="84"/>
      <c r="K51" s="84"/>
      <c r="L51" s="84"/>
      <c r="M51" s="84"/>
      <c r="N51" s="84"/>
    </row>
    <row r="52" spans="4:14" s="85" customFormat="1" ht="12">
      <c r="D52" s="84"/>
      <c r="F52" s="84"/>
      <c r="G52" s="84"/>
      <c r="H52" s="84"/>
      <c r="I52" s="84"/>
      <c r="J52" s="84"/>
      <c r="K52" s="84"/>
      <c r="L52" s="84"/>
      <c r="M52" s="84"/>
      <c r="N52" s="84"/>
    </row>
  </sheetData>
  <sheetProtection/>
  <mergeCells count="26">
    <mergeCell ref="B2:N2"/>
    <mergeCell ref="B3:N3"/>
    <mergeCell ref="B4:N4"/>
    <mergeCell ref="B5:N5"/>
    <mergeCell ref="B7:I7"/>
    <mergeCell ref="B8:I8"/>
    <mergeCell ref="D14:D15"/>
    <mergeCell ref="E14:E15"/>
    <mergeCell ref="F14:G14"/>
    <mergeCell ref="H14:I14"/>
    <mergeCell ref="B9:N9"/>
    <mergeCell ref="B10:E10"/>
    <mergeCell ref="F10:H10"/>
    <mergeCell ref="I10:K10"/>
    <mergeCell ref="L10:N10"/>
    <mergeCell ref="B12:N12"/>
    <mergeCell ref="B49:K49"/>
    <mergeCell ref="B50:K50"/>
    <mergeCell ref="J14:K14"/>
    <mergeCell ref="L14:M14"/>
    <mergeCell ref="N14:N15"/>
    <mergeCell ref="B45:F45"/>
    <mergeCell ref="G45:K45"/>
    <mergeCell ref="B48:K48"/>
    <mergeCell ref="B14:B15"/>
    <mergeCell ref="C14:C15"/>
  </mergeCells>
  <printOptions horizontalCentered="1"/>
  <pageMargins left="0.3937007874015748" right="0.1968503937007874" top="0.3937007874015748" bottom="0.5905511811023623" header="0" footer="0.3937007874015748"/>
  <pageSetup horizontalDpi="600" verticalDpi="600" orientation="landscape" paperSize="9" scale="68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do Custo de Construção</dc:title>
  <dc:subject>Composições Unitárias de Preços</dc:subject>
  <dc:creator>Antonio Pires Melo</dc:creator>
  <cp:keywords/>
  <dc:description/>
  <cp:lastModifiedBy>Fauze Simão Sobrinho</cp:lastModifiedBy>
  <cp:lastPrinted>2015-10-05T10:43:16Z</cp:lastPrinted>
  <dcterms:created xsi:type="dcterms:W3CDTF">1999-02-16T19:25:04Z</dcterms:created>
  <dcterms:modified xsi:type="dcterms:W3CDTF">2017-07-05T18:28:00Z</dcterms:modified>
  <cp:category/>
  <cp:version/>
  <cp:contentType/>
  <cp:contentStatus/>
</cp:coreProperties>
</file>